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2ce399b5ab7e22/Documentos/"/>
    </mc:Choice>
  </mc:AlternateContent>
  <xr:revisionPtr revIDLastSave="0" documentId="8_{80EBA09B-9D70-42EE-8E6D-A1EB046089F1}" xr6:coauthVersionLast="47" xr6:coauthVersionMax="47" xr10:uidLastSave="{00000000-0000-0000-0000-000000000000}"/>
  <bookViews>
    <workbookView xWindow="-120" yWindow="-120" windowWidth="20730" windowHeight="11040" firstSheet="5" activeTab="5" xr2:uid="{00000000-000D-0000-FFFF-FFFF00000000}"/>
  </bookViews>
  <sheets>
    <sheet name="Item A - 6969" sheetId="5" state="hidden" r:id="rId1"/>
    <sheet name="Carreira Técnica (Analistas)" sheetId="6" state="hidden" r:id="rId2"/>
    <sheet name="Carreira Técnica (Oficiais)" sheetId="10" state="hidden" r:id="rId3"/>
    <sheet name="Carreira Auxiliar" sheetId="11" state="hidden" r:id="rId4"/>
    <sheet name="Carreira Operacional" sheetId="8" state="hidden" r:id="rId5"/>
    <sheet name="Planilha Ganhos Analista" sheetId="12" r:id="rId6"/>
    <sheet name="Planilha Ganhos OJ" sheetId="13" r:id="rId7"/>
    <sheet name="Planilha Ganhos Auxiliar" sheetId="14" r:id="rId8"/>
    <sheet name="Planilha Ganhos Operacional" sheetId="15" r:id="rId9"/>
  </sheets>
  <calcPr calcId="191029"/>
</workbook>
</file>

<file path=xl/calcChain.xml><?xml version="1.0" encoding="utf-8"?>
<calcChain xmlns="http://schemas.openxmlformats.org/spreadsheetml/2006/main">
  <c r="B9" i="15" l="1"/>
  <c r="B8" i="15"/>
  <c r="B24" i="15" s="1"/>
  <c r="B17" i="15"/>
  <c r="B18" i="15" s="1"/>
  <c r="B16" i="15"/>
  <c r="B13" i="15"/>
  <c r="B14" i="15" s="1"/>
  <c r="B12" i="15"/>
  <c r="B8" i="14"/>
  <c r="B21" i="14" s="1"/>
  <c r="B9" i="14"/>
  <c r="B16" i="14"/>
  <c r="B17" i="14"/>
  <c r="B13" i="14"/>
  <c r="B14" i="14" s="1"/>
  <c r="B12" i="14"/>
  <c r="B17" i="12"/>
  <c r="B8" i="12"/>
  <c r="B12" i="12"/>
  <c r="B17" i="13"/>
  <c r="B16" i="13"/>
  <c r="B13" i="13"/>
  <c r="B12" i="13"/>
  <c r="B8" i="13"/>
  <c r="B10" i="15" l="1"/>
  <c r="B21" i="15"/>
  <c r="B22" i="15" s="1"/>
  <c r="B18" i="14"/>
  <c r="B24" i="14"/>
  <c r="B18" i="13"/>
  <c r="B14" i="13"/>
  <c r="B20" i="13"/>
  <c r="B24" i="13" s="1"/>
  <c r="B16" i="12"/>
  <c r="B20" i="12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B25" i="15" l="1"/>
  <c r="B26" i="15" s="1"/>
  <c r="B28" i="15" s="1"/>
  <c r="B24" i="12"/>
  <c r="F20" i="8"/>
  <c r="K20" i="8" s="1"/>
  <c r="K43" i="8" s="1"/>
  <c r="F20" i="11"/>
  <c r="L20" i="11" s="1"/>
  <c r="F20" i="10"/>
  <c r="G20" i="10" s="1"/>
  <c r="F20" i="6"/>
  <c r="F43" i="6" s="1"/>
  <c r="N43" i="6" s="1"/>
  <c r="O43" i="6" s="1"/>
  <c r="I43" i="11"/>
  <c r="I42" i="11"/>
  <c r="G42" i="11"/>
  <c r="I41" i="11"/>
  <c r="G41" i="11"/>
  <c r="I40" i="11"/>
  <c r="G40" i="11"/>
  <c r="I39" i="11"/>
  <c r="G39" i="11"/>
  <c r="I38" i="11"/>
  <c r="G38" i="11"/>
  <c r="I37" i="11"/>
  <c r="G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G42" i="8"/>
  <c r="H42" i="8"/>
  <c r="H41" i="8"/>
  <c r="G41" i="8"/>
  <c r="G40" i="8"/>
  <c r="H40" i="8"/>
  <c r="G39" i="8"/>
  <c r="H39" i="8"/>
  <c r="G38" i="8"/>
  <c r="H38" i="8"/>
  <c r="H37" i="8"/>
  <c r="G37" i="8"/>
  <c r="G36" i="8"/>
  <c r="H36" i="8"/>
  <c r="G35" i="8"/>
  <c r="H35" i="8"/>
  <c r="G34" i="8"/>
  <c r="H34" i="8"/>
  <c r="G33" i="8"/>
  <c r="H33" i="8"/>
  <c r="G32" i="8"/>
  <c r="H32" i="8"/>
  <c r="G31" i="8"/>
  <c r="H31" i="8"/>
  <c r="G30" i="8"/>
  <c r="H30" i="8"/>
  <c r="G29" i="8"/>
  <c r="H29" i="8"/>
  <c r="M20" i="8"/>
  <c r="J20" i="8"/>
  <c r="J43" i="8" s="1"/>
  <c r="F19" i="8"/>
  <c r="K19" i="8" s="1"/>
  <c r="K42" i="8" s="1"/>
  <c r="L20" i="8"/>
  <c r="M20" i="11"/>
  <c r="F43" i="11"/>
  <c r="F19" i="11"/>
  <c r="L19" i="11" s="1"/>
  <c r="L42" i="11" s="1"/>
  <c r="H20" i="11"/>
  <c r="H43" i="11" s="1"/>
  <c r="J20" i="11"/>
  <c r="J43" i="11" s="1"/>
  <c r="O43" i="11" s="1"/>
  <c r="P43" i="11" s="1"/>
  <c r="K20" i="11"/>
  <c r="K43" i="11" s="1"/>
  <c r="H20" i="10"/>
  <c r="J20" i="10"/>
  <c r="J43" i="10" s="1"/>
  <c r="L20" i="10"/>
  <c r="F19" i="10"/>
  <c r="F42" i="10" s="1"/>
  <c r="G20" i="6"/>
  <c r="H20" i="6"/>
  <c r="H43" i="6" s="1"/>
  <c r="K20" i="6"/>
  <c r="J19" i="8" l="1"/>
  <c r="J42" i="8" s="1"/>
  <c r="L20" i="6"/>
  <c r="F43" i="10"/>
  <c r="N43" i="10" s="1"/>
  <c r="O43" i="10" s="1"/>
  <c r="F18" i="10"/>
  <c r="K18" i="10" s="1"/>
  <c r="K41" i="10" s="1"/>
  <c r="J19" i="11"/>
  <c r="J42" i="11" s="1"/>
  <c r="L19" i="8"/>
  <c r="L42" i="8" s="1"/>
  <c r="K19" i="10"/>
  <c r="K42" i="10" s="1"/>
  <c r="F18" i="11"/>
  <c r="F42" i="8"/>
  <c r="O42" i="8" s="1"/>
  <c r="F41" i="10"/>
  <c r="H18" i="11"/>
  <c r="H41" i="11" s="1"/>
  <c r="G19" i="10"/>
  <c r="G42" i="10" s="1"/>
  <c r="M19" i="11"/>
  <c r="M42" i="11" s="1"/>
  <c r="F18" i="8"/>
  <c r="M19" i="8"/>
  <c r="M42" i="8" s="1"/>
  <c r="J20" i="6"/>
  <c r="J43" i="6" s="1"/>
  <c r="F19" i="6"/>
  <c r="K20" i="10"/>
  <c r="F43" i="8"/>
  <c r="O43" i="8" s="1"/>
  <c r="F17" i="10"/>
  <c r="J18" i="10"/>
  <c r="J41" i="10" s="1"/>
  <c r="H18" i="10"/>
  <c r="H41" i="10" s="1"/>
  <c r="L18" i="11"/>
  <c r="L41" i="11" s="1"/>
  <c r="K18" i="11"/>
  <c r="K41" i="11" s="1"/>
  <c r="L19" i="10"/>
  <c r="L42" i="10" s="1"/>
  <c r="H19" i="10"/>
  <c r="H42" i="10" s="1"/>
  <c r="K19" i="11"/>
  <c r="K42" i="11" s="1"/>
  <c r="H19" i="11"/>
  <c r="H42" i="11" s="1"/>
  <c r="L18" i="10"/>
  <c r="L41" i="10" s="1"/>
  <c r="G18" i="10"/>
  <c r="G41" i="10" s="1"/>
  <c r="J19" i="10"/>
  <c r="J42" i="10" s="1"/>
  <c r="F42" i="11"/>
  <c r="O42" i="11" s="1"/>
  <c r="P42" i="11" s="1"/>
  <c r="J18" i="11" l="1"/>
  <c r="J41" i="11" s="1"/>
  <c r="F17" i="11"/>
  <c r="N42" i="10"/>
  <c r="O42" i="10" s="1"/>
  <c r="M18" i="11"/>
  <c r="M41" i="11" s="1"/>
  <c r="F41" i="11"/>
  <c r="O41" i="11" s="1"/>
  <c r="P41" i="11" s="1"/>
  <c r="L19" i="6"/>
  <c r="L42" i="6" s="1"/>
  <c r="F42" i="6"/>
  <c r="J19" i="6"/>
  <c r="J42" i="6" s="1"/>
  <c r="K19" i="6"/>
  <c r="K42" i="6" s="1"/>
  <c r="H19" i="6"/>
  <c r="H42" i="6" s="1"/>
  <c r="F18" i="6"/>
  <c r="G19" i="6"/>
  <c r="G42" i="6" s="1"/>
  <c r="J17" i="10"/>
  <c r="J40" i="10" s="1"/>
  <c r="F16" i="10"/>
  <c r="B9" i="13" s="1"/>
  <c r="K17" i="10"/>
  <c r="K40" i="10" s="1"/>
  <c r="G17" i="10"/>
  <c r="G40" i="10" s="1"/>
  <c r="L17" i="10"/>
  <c r="L40" i="10" s="1"/>
  <c r="H17" i="10"/>
  <c r="H40" i="10" s="1"/>
  <c r="F40" i="10"/>
  <c r="F41" i="8"/>
  <c r="M18" i="8"/>
  <c r="M41" i="8" s="1"/>
  <c r="L18" i="8"/>
  <c r="L41" i="8" s="1"/>
  <c r="K18" i="8"/>
  <c r="K41" i="8" s="1"/>
  <c r="J18" i="8"/>
  <c r="J41" i="8" s="1"/>
  <c r="F17" i="8"/>
  <c r="N41" i="10"/>
  <c r="O41" i="10" s="1"/>
  <c r="B10" i="13" l="1"/>
  <c r="B21" i="13"/>
  <c r="B22" i="13" s="1"/>
  <c r="B25" i="13"/>
  <c r="B26" i="13" s="1"/>
  <c r="B28" i="13" s="1"/>
  <c r="K17" i="11"/>
  <c r="K40" i="11" s="1"/>
  <c r="J17" i="11"/>
  <c r="J40" i="11" s="1"/>
  <c r="F40" i="11"/>
  <c r="O40" i="11" s="1"/>
  <c r="P40" i="11" s="1"/>
  <c r="F16" i="11"/>
  <c r="M17" i="11"/>
  <c r="M40" i="11" s="1"/>
  <c r="H17" i="11"/>
  <c r="H40" i="11" s="1"/>
  <c r="L17" i="11"/>
  <c r="L40" i="11" s="1"/>
  <c r="K17" i="8"/>
  <c r="K40" i="8" s="1"/>
  <c r="F40" i="8"/>
  <c r="M17" i="8"/>
  <c r="M40" i="8" s="1"/>
  <c r="J17" i="8"/>
  <c r="J40" i="8" s="1"/>
  <c r="F16" i="8"/>
  <c r="L17" i="8"/>
  <c r="L40" i="8" s="1"/>
  <c r="O41" i="8"/>
  <c r="N40" i="10"/>
  <c r="O40" i="10" s="1"/>
  <c r="F39" i="10"/>
  <c r="K16" i="10"/>
  <c r="K39" i="10" s="1"/>
  <c r="G16" i="10"/>
  <c r="G39" i="10" s="1"/>
  <c r="F15" i="10"/>
  <c r="L16" i="10"/>
  <c r="L39" i="10" s="1"/>
  <c r="H16" i="10"/>
  <c r="H39" i="10" s="1"/>
  <c r="J16" i="10"/>
  <c r="J39" i="10" s="1"/>
  <c r="L18" i="6"/>
  <c r="L41" i="6" s="1"/>
  <c r="F17" i="6"/>
  <c r="J18" i="6"/>
  <c r="J41" i="6" s="1"/>
  <c r="H18" i="6"/>
  <c r="H41" i="6" s="1"/>
  <c r="F41" i="6"/>
  <c r="G18" i="6"/>
  <c r="G41" i="6" s="1"/>
  <c r="K18" i="6"/>
  <c r="K41" i="6" s="1"/>
  <c r="N42" i="6"/>
  <c r="O42" i="6" s="1"/>
  <c r="B22" i="14" l="1"/>
  <c r="B10" i="14"/>
  <c r="B25" i="14"/>
  <c r="B26" i="14" s="1"/>
  <c r="L16" i="11"/>
  <c r="L39" i="11" s="1"/>
  <c r="J16" i="11"/>
  <c r="J39" i="11" s="1"/>
  <c r="H16" i="11"/>
  <c r="H39" i="11" s="1"/>
  <c r="F39" i="11"/>
  <c r="O39" i="11" s="1"/>
  <c r="P39" i="11" s="1"/>
  <c r="K16" i="11"/>
  <c r="K39" i="11" s="1"/>
  <c r="M16" i="11"/>
  <c r="M39" i="11" s="1"/>
  <c r="F15" i="11"/>
  <c r="N41" i="6"/>
  <c r="O41" i="6" s="1"/>
  <c r="H15" i="10"/>
  <c r="H38" i="10" s="1"/>
  <c r="J15" i="10"/>
  <c r="J38" i="10" s="1"/>
  <c r="G15" i="10"/>
  <c r="G38" i="10" s="1"/>
  <c r="F38" i="10"/>
  <c r="L15" i="10"/>
  <c r="L38" i="10" s="1"/>
  <c r="F14" i="10"/>
  <c r="K15" i="10"/>
  <c r="K38" i="10" s="1"/>
  <c r="O40" i="8"/>
  <c r="H17" i="6"/>
  <c r="H40" i="6" s="1"/>
  <c r="G17" i="6"/>
  <c r="G40" i="6" s="1"/>
  <c r="J17" i="6"/>
  <c r="J40" i="6" s="1"/>
  <c r="L17" i="6"/>
  <c r="L40" i="6" s="1"/>
  <c r="F40" i="6"/>
  <c r="N40" i="6" s="1"/>
  <c r="O40" i="6" s="1"/>
  <c r="K17" i="6"/>
  <c r="K40" i="6" s="1"/>
  <c r="F16" i="6"/>
  <c r="B9" i="12" s="1"/>
  <c r="N39" i="10"/>
  <c r="O39" i="10" s="1"/>
  <c r="F39" i="8"/>
  <c r="F15" i="8"/>
  <c r="M16" i="8"/>
  <c r="M39" i="8" s="1"/>
  <c r="L16" i="8"/>
  <c r="L39" i="8" s="1"/>
  <c r="J16" i="8"/>
  <c r="J39" i="8" s="1"/>
  <c r="K16" i="8"/>
  <c r="K39" i="8" s="1"/>
  <c r="O39" i="8" l="1"/>
  <c r="B28" i="14"/>
  <c r="N38" i="10"/>
  <c r="O38" i="10" s="1"/>
  <c r="K15" i="11"/>
  <c r="K38" i="11" s="1"/>
  <c r="H15" i="11"/>
  <c r="H38" i="11" s="1"/>
  <c r="F38" i="11"/>
  <c r="F14" i="11"/>
  <c r="J15" i="11"/>
  <c r="J38" i="11" s="1"/>
  <c r="L15" i="11"/>
  <c r="L38" i="11" s="1"/>
  <c r="M15" i="11"/>
  <c r="M38" i="11" s="1"/>
  <c r="L16" i="6"/>
  <c r="L39" i="6" s="1"/>
  <c r="F39" i="6"/>
  <c r="K16" i="6"/>
  <c r="K39" i="6" s="1"/>
  <c r="G16" i="6"/>
  <c r="F15" i="6"/>
  <c r="J16" i="6"/>
  <c r="J39" i="6" s="1"/>
  <c r="H16" i="6"/>
  <c r="H39" i="6" s="1"/>
  <c r="J14" i="10"/>
  <c r="J37" i="10" s="1"/>
  <c r="F37" i="10"/>
  <c r="K14" i="10"/>
  <c r="K37" i="10" s="1"/>
  <c r="H14" i="10"/>
  <c r="H37" i="10" s="1"/>
  <c r="L14" i="10"/>
  <c r="L37" i="10" s="1"/>
  <c r="G14" i="10"/>
  <c r="G37" i="10" s="1"/>
  <c r="F13" i="10"/>
  <c r="K15" i="8"/>
  <c r="K38" i="8" s="1"/>
  <c r="J15" i="8"/>
  <c r="J38" i="8" s="1"/>
  <c r="F14" i="8"/>
  <c r="F38" i="8"/>
  <c r="M15" i="8"/>
  <c r="M38" i="8" s="1"/>
  <c r="L15" i="8"/>
  <c r="L38" i="8" s="1"/>
  <c r="G39" i="6" l="1"/>
  <c r="B13" i="12"/>
  <c r="F37" i="11"/>
  <c r="M14" i="11"/>
  <c r="M37" i="11" s="1"/>
  <c r="J14" i="11"/>
  <c r="J37" i="11" s="1"/>
  <c r="F13" i="11"/>
  <c r="K14" i="11"/>
  <c r="K37" i="11" s="1"/>
  <c r="H14" i="11"/>
  <c r="H37" i="11" s="1"/>
  <c r="L14" i="11"/>
  <c r="L37" i="11" s="1"/>
  <c r="O38" i="11"/>
  <c r="P38" i="11" s="1"/>
  <c r="O38" i="8"/>
  <c r="N37" i="10"/>
  <c r="O37" i="10" s="1"/>
  <c r="F38" i="6"/>
  <c r="G15" i="6"/>
  <c r="G38" i="6" s="1"/>
  <c r="H15" i="6"/>
  <c r="H38" i="6" s="1"/>
  <c r="K15" i="6"/>
  <c r="K38" i="6" s="1"/>
  <c r="L15" i="6"/>
  <c r="L38" i="6" s="1"/>
  <c r="F14" i="6"/>
  <c r="J15" i="6"/>
  <c r="J38" i="6" s="1"/>
  <c r="M14" i="8"/>
  <c r="M37" i="8" s="1"/>
  <c r="F37" i="8"/>
  <c r="K14" i="8"/>
  <c r="K37" i="8" s="1"/>
  <c r="F13" i="8"/>
  <c r="J14" i="8"/>
  <c r="J37" i="8" s="1"/>
  <c r="L14" i="8"/>
  <c r="L37" i="8" s="1"/>
  <c r="K13" i="10"/>
  <c r="K36" i="10" s="1"/>
  <c r="G13" i="10"/>
  <c r="G36" i="10" s="1"/>
  <c r="F36" i="10"/>
  <c r="L13" i="10"/>
  <c r="L36" i="10" s="1"/>
  <c r="J13" i="10"/>
  <c r="J36" i="10" s="1"/>
  <c r="F12" i="10"/>
  <c r="H13" i="10"/>
  <c r="H36" i="10" s="1"/>
  <c r="N39" i="6"/>
  <c r="O39" i="6" s="1"/>
  <c r="H13" i="11" l="1"/>
  <c r="H36" i="11" s="1"/>
  <c r="J13" i="11"/>
  <c r="J36" i="11" s="1"/>
  <c r="M13" i="11"/>
  <c r="M36" i="11" s="1"/>
  <c r="F36" i="11"/>
  <c r="O36" i="11" s="1"/>
  <c r="P36" i="11" s="1"/>
  <c r="L13" i="11"/>
  <c r="L36" i="11" s="1"/>
  <c r="K13" i="11"/>
  <c r="K36" i="11" s="1"/>
  <c r="F12" i="11"/>
  <c r="O37" i="11"/>
  <c r="P37" i="11" s="1"/>
  <c r="N36" i="10"/>
  <c r="O36" i="10" s="1"/>
  <c r="M13" i="8"/>
  <c r="M36" i="8" s="1"/>
  <c r="F36" i="8"/>
  <c r="J13" i="8"/>
  <c r="J36" i="8" s="1"/>
  <c r="F12" i="8"/>
  <c r="K13" i="8"/>
  <c r="K36" i="8" s="1"/>
  <c r="L13" i="8"/>
  <c r="L36" i="8" s="1"/>
  <c r="F11" i="10"/>
  <c r="G12" i="10"/>
  <c r="G35" i="10" s="1"/>
  <c r="H12" i="10"/>
  <c r="H35" i="10" s="1"/>
  <c r="K12" i="10"/>
  <c r="K35" i="10" s="1"/>
  <c r="J12" i="10"/>
  <c r="J35" i="10" s="1"/>
  <c r="L12" i="10"/>
  <c r="L35" i="10" s="1"/>
  <c r="F35" i="10"/>
  <c r="K14" i="6"/>
  <c r="K37" i="6" s="1"/>
  <c r="G14" i="6"/>
  <c r="G37" i="6" s="1"/>
  <c r="L14" i="6"/>
  <c r="L37" i="6" s="1"/>
  <c r="F13" i="6"/>
  <c r="F37" i="6"/>
  <c r="N37" i="6" s="1"/>
  <c r="O37" i="6" s="1"/>
  <c r="J14" i="6"/>
  <c r="J37" i="6" s="1"/>
  <c r="H14" i="6"/>
  <c r="H37" i="6" s="1"/>
  <c r="O37" i="8"/>
  <c r="N38" i="6"/>
  <c r="O38" i="6" s="1"/>
  <c r="O36" i="8" l="1"/>
  <c r="K12" i="11"/>
  <c r="K35" i="11" s="1"/>
  <c r="M12" i="11"/>
  <c r="M35" i="11" s="1"/>
  <c r="L12" i="11"/>
  <c r="L35" i="11" s="1"/>
  <c r="H12" i="11"/>
  <c r="H35" i="11" s="1"/>
  <c r="F11" i="11"/>
  <c r="F35" i="11"/>
  <c r="J12" i="11"/>
  <c r="J35" i="11" s="1"/>
  <c r="K11" i="10"/>
  <c r="K34" i="10" s="1"/>
  <c r="J11" i="10"/>
  <c r="J34" i="10" s="1"/>
  <c r="G11" i="10"/>
  <c r="G34" i="10" s="1"/>
  <c r="L11" i="10"/>
  <c r="L34" i="10" s="1"/>
  <c r="H11" i="10"/>
  <c r="H34" i="10" s="1"/>
  <c r="F34" i="10"/>
  <c r="F10" i="10"/>
  <c r="F36" i="6"/>
  <c r="J13" i="6"/>
  <c r="J36" i="6" s="1"/>
  <c r="G13" i="6"/>
  <c r="G36" i="6" s="1"/>
  <c r="L13" i="6"/>
  <c r="L36" i="6" s="1"/>
  <c r="K13" i="6"/>
  <c r="K36" i="6" s="1"/>
  <c r="F12" i="6"/>
  <c r="H13" i="6"/>
  <c r="H36" i="6" s="1"/>
  <c r="N35" i="10"/>
  <c r="O35" i="10" s="1"/>
  <c r="F35" i="8"/>
  <c r="L12" i="8"/>
  <c r="L35" i="8" s="1"/>
  <c r="M12" i="8"/>
  <c r="M35" i="8" s="1"/>
  <c r="F11" i="8"/>
  <c r="K12" i="8"/>
  <c r="K35" i="8" s="1"/>
  <c r="J12" i="8"/>
  <c r="J35" i="8" s="1"/>
  <c r="F34" i="11" l="1"/>
  <c r="F10" i="11"/>
  <c r="L11" i="11"/>
  <c r="L34" i="11" s="1"/>
  <c r="H11" i="11"/>
  <c r="H34" i="11" s="1"/>
  <c r="M11" i="11"/>
  <c r="M34" i="11" s="1"/>
  <c r="J11" i="11"/>
  <c r="J34" i="11" s="1"/>
  <c r="K11" i="11"/>
  <c r="K34" i="11" s="1"/>
  <c r="O35" i="11"/>
  <c r="P35" i="11" s="1"/>
  <c r="O35" i="8"/>
  <c r="N36" i="6"/>
  <c r="O36" i="6" s="1"/>
  <c r="G10" i="10"/>
  <c r="G33" i="10" s="1"/>
  <c r="K10" i="10"/>
  <c r="K33" i="10" s="1"/>
  <c r="H10" i="10"/>
  <c r="H33" i="10" s="1"/>
  <c r="F9" i="10"/>
  <c r="L10" i="10"/>
  <c r="L33" i="10" s="1"/>
  <c r="J10" i="10"/>
  <c r="J33" i="10" s="1"/>
  <c r="F33" i="10"/>
  <c r="J12" i="6"/>
  <c r="J35" i="6" s="1"/>
  <c r="G12" i="6"/>
  <c r="G35" i="6" s="1"/>
  <c r="F11" i="6"/>
  <c r="F35" i="6"/>
  <c r="N35" i="6" s="1"/>
  <c r="O35" i="6" s="1"/>
  <c r="L12" i="6"/>
  <c r="L35" i="6" s="1"/>
  <c r="K12" i="6"/>
  <c r="K35" i="6" s="1"/>
  <c r="H12" i="6"/>
  <c r="H35" i="6" s="1"/>
  <c r="K11" i="8"/>
  <c r="K34" i="8" s="1"/>
  <c r="F10" i="8"/>
  <c r="J11" i="8"/>
  <c r="J34" i="8" s="1"/>
  <c r="F34" i="8"/>
  <c r="O34" i="8" s="1"/>
  <c r="L11" i="8"/>
  <c r="L34" i="8" s="1"/>
  <c r="M11" i="8"/>
  <c r="M34" i="8" s="1"/>
  <c r="N34" i="10"/>
  <c r="O34" i="10" s="1"/>
  <c r="L10" i="11" l="1"/>
  <c r="L33" i="11" s="1"/>
  <c r="H10" i="11"/>
  <c r="H33" i="11" s="1"/>
  <c r="F9" i="11"/>
  <c r="K10" i="11"/>
  <c r="K33" i="11" s="1"/>
  <c r="M10" i="11"/>
  <c r="M33" i="11" s="1"/>
  <c r="F33" i="11"/>
  <c r="J10" i="11"/>
  <c r="J33" i="11" s="1"/>
  <c r="N33" i="10"/>
  <c r="O33" i="10" s="1"/>
  <c r="O34" i="11"/>
  <c r="P34" i="11" s="1"/>
  <c r="F34" i="6"/>
  <c r="F10" i="6"/>
  <c r="K11" i="6"/>
  <c r="K34" i="6" s="1"/>
  <c r="L11" i="6"/>
  <c r="L34" i="6" s="1"/>
  <c r="J11" i="6"/>
  <c r="J34" i="6" s="1"/>
  <c r="G11" i="6"/>
  <c r="G34" i="6" s="1"/>
  <c r="H11" i="6"/>
  <c r="H34" i="6" s="1"/>
  <c r="M10" i="8"/>
  <c r="M33" i="8" s="1"/>
  <c r="F33" i="8"/>
  <c r="K10" i="8"/>
  <c r="K33" i="8" s="1"/>
  <c r="J10" i="8"/>
  <c r="J33" i="8" s="1"/>
  <c r="L10" i="8"/>
  <c r="L33" i="8" s="1"/>
  <c r="F9" i="8"/>
  <c r="F32" i="10"/>
  <c r="H9" i="10"/>
  <c r="H32" i="10" s="1"/>
  <c r="F8" i="10"/>
  <c r="L9" i="10"/>
  <c r="L32" i="10" s="1"/>
  <c r="J9" i="10"/>
  <c r="J32" i="10" s="1"/>
  <c r="G9" i="10"/>
  <c r="G32" i="10" s="1"/>
  <c r="K9" i="10"/>
  <c r="K32" i="10" s="1"/>
  <c r="M9" i="11" l="1"/>
  <c r="M32" i="11" s="1"/>
  <c r="J9" i="11"/>
  <c r="J32" i="11" s="1"/>
  <c r="F8" i="11"/>
  <c r="L9" i="11"/>
  <c r="L32" i="11" s="1"/>
  <c r="F32" i="11"/>
  <c r="O32" i="11" s="1"/>
  <c r="P32" i="11" s="1"/>
  <c r="H9" i="11"/>
  <c r="H32" i="11" s="1"/>
  <c r="K9" i="11"/>
  <c r="K32" i="11" s="1"/>
  <c r="O33" i="11"/>
  <c r="P33" i="11" s="1"/>
  <c r="F7" i="10"/>
  <c r="J8" i="10"/>
  <c r="J31" i="10" s="1"/>
  <c r="L8" i="10"/>
  <c r="L31" i="10" s="1"/>
  <c r="G8" i="10"/>
  <c r="G31" i="10" s="1"/>
  <c r="F31" i="10"/>
  <c r="K8" i="10"/>
  <c r="K31" i="10" s="1"/>
  <c r="H8" i="10"/>
  <c r="H31" i="10" s="1"/>
  <c r="N32" i="10"/>
  <c r="O32" i="10" s="1"/>
  <c r="J10" i="6"/>
  <c r="J33" i="6" s="1"/>
  <c r="F33" i="6"/>
  <c r="G10" i="6"/>
  <c r="G33" i="6" s="1"/>
  <c r="H10" i="6"/>
  <c r="H33" i="6" s="1"/>
  <c r="L10" i="6"/>
  <c r="L33" i="6" s="1"/>
  <c r="K10" i="6"/>
  <c r="K33" i="6" s="1"/>
  <c r="F9" i="6"/>
  <c r="F8" i="8"/>
  <c r="M9" i="8"/>
  <c r="M32" i="8" s="1"/>
  <c r="F32" i="8"/>
  <c r="J9" i="8"/>
  <c r="J32" i="8" s="1"/>
  <c r="K9" i="8"/>
  <c r="K32" i="8" s="1"/>
  <c r="L9" i="8"/>
  <c r="L32" i="8" s="1"/>
  <c r="O33" i="8"/>
  <c r="N34" i="6"/>
  <c r="O34" i="6" s="1"/>
  <c r="N33" i="6" l="1"/>
  <c r="O33" i="6" s="1"/>
  <c r="L8" i="11"/>
  <c r="L31" i="11" s="1"/>
  <c r="J8" i="11"/>
  <c r="J31" i="11" s="1"/>
  <c r="F7" i="11"/>
  <c r="M8" i="11"/>
  <c r="M31" i="11" s="1"/>
  <c r="H8" i="11"/>
  <c r="H31" i="11" s="1"/>
  <c r="F31" i="11"/>
  <c r="O31" i="11" s="1"/>
  <c r="P31" i="11" s="1"/>
  <c r="K8" i="11"/>
  <c r="K31" i="11" s="1"/>
  <c r="O32" i="8"/>
  <c r="L9" i="6"/>
  <c r="L32" i="6" s="1"/>
  <c r="F32" i="6"/>
  <c r="F8" i="6"/>
  <c r="J9" i="6"/>
  <c r="J32" i="6" s="1"/>
  <c r="G9" i="6"/>
  <c r="G32" i="6" s="1"/>
  <c r="K9" i="6"/>
  <c r="K32" i="6" s="1"/>
  <c r="H9" i="6"/>
  <c r="H32" i="6" s="1"/>
  <c r="K8" i="8"/>
  <c r="K31" i="8" s="1"/>
  <c r="M8" i="8"/>
  <c r="M31" i="8" s="1"/>
  <c r="F7" i="8"/>
  <c r="J8" i="8"/>
  <c r="J31" i="8" s="1"/>
  <c r="L8" i="8"/>
  <c r="L31" i="8" s="1"/>
  <c r="F31" i="8"/>
  <c r="O31" i="8" s="1"/>
  <c r="N31" i="10"/>
  <c r="O31" i="10" s="1"/>
  <c r="L7" i="10"/>
  <c r="L30" i="10" s="1"/>
  <c r="J7" i="10"/>
  <c r="J30" i="10" s="1"/>
  <c r="G7" i="10"/>
  <c r="G30" i="10" s="1"/>
  <c r="F30" i="10"/>
  <c r="F6" i="10"/>
  <c r="K7" i="10"/>
  <c r="K30" i="10" s="1"/>
  <c r="H7" i="10"/>
  <c r="H30" i="10" s="1"/>
  <c r="K7" i="11" l="1"/>
  <c r="K30" i="11" s="1"/>
  <c r="F30" i="11"/>
  <c r="M7" i="11"/>
  <c r="M30" i="11" s="1"/>
  <c r="L7" i="11"/>
  <c r="L30" i="11" s="1"/>
  <c r="F6" i="11"/>
  <c r="H7" i="11"/>
  <c r="H30" i="11" s="1"/>
  <c r="J7" i="11"/>
  <c r="J30" i="11" s="1"/>
  <c r="G6" i="10"/>
  <c r="G29" i="10" s="1"/>
  <c r="L6" i="10"/>
  <c r="L29" i="10" s="1"/>
  <c r="J6" i="10"/>
  <c r="J29" i="10" s="1"/>
  <c r="H6" i="10"/>
  <c r="H29" i="10" s="1"/>
  <c r="K6" i="10"/>
  <c r="K29" i="10" s="1"/>
  <c r="F29" i="10"/>
  <c r="L8" i="6"/>
  <c r="L31" i="6" s="1"/>
  <c r="K8" i="6"/>
  <c r="K31" i="6" s="1"/>
  <c r="H8" i="6"/>
  <c r="H31" i="6" s="1"/>
  <c r="G8" i="6"/>
  <c r="G31" i="6" s="1"/>
  <c r="F31" i="6"/>
  <c r="N31" i="6" s="1"/>
  <c r="O31" i="6" s="1"/>
  <c r="F7" i="6"/>
  <c r="J8" i="6"/>
  <c r="J31" i="6" s="1"/>
  <c r="N30" i="10"/>
  <c r="O30" i="10" s="1"/>
  <c r="J7" i="8"/>
  <c r="J30" i="8" s="1"/>
  <c r="K7" i="8"/>
  <c r="K30" i="8" s="1"/>
  <c r="F6" i="8"/>
  <c r="M7" i="8"/>
  <c r="M30" i="8" s="1"/>
  <c r="L7" i="8"/>
  <c r="L30" i="8" s="1"/>
  <c r="F30" i="8"/>
  <c r="N32" i="6"/>
  <c r="O32" i="6" s="1"/>
  <c r="O30" i="11" l="1"/>
  <c r="P30" i="11" s="1"/>
  <c r="L6" i="11"/>
  <c r="L29" i="11" s="1"/>
  <c r="H6" i="11"/>
  <c r="H29" i="11" s="1"/>
  <c r="F29" i="11"/>
  <c r="K6" i="11"/>
  <c r="K29" i="11" s="1"/>
  <c r="J6" i="11"/>
  <c r="J29" i="11" s="1"/>
  <c r="M6" i="11"/>
  <c r="M29" i="11" s="1"/>
  <c r="K7" i="6"/>
  <c r="K30" i="6" s="1"/>
  <c r="F30" i="6"/>
  <c r="G7" i="6"/>
  <c r="G30" i="6" s="1"/>
  <c r="L7" i="6"/>
  <c r="L30" i="6" s="1"/>
  <c r="J7" i="6"/>
  <c r="J30" i="6" s="1"/>
  <c r="H7" i="6"/>
  <c r="H30" i="6" s="1"/>
  <c r="F6" i="6"/>
  <c r="N29" i="10"/>
  <c r="O29" i="10" s="1"/>
  <c r="M6" i="8"/>
  <c r="M29" i="8" s="1"/>
  <c r="L6" i="8"/>
  <c r="L29" i="8" s="1"/>
  <c r="K6" i="8"/>
  <c r="K29" i="8" s="1"/>
  <c r="J6" i="8"/>
  <c r="J29" i="8" s="1"/>
  <c r="F29" i="8"/>
  <c r="O30" i="8"/>
  <c r="O29" i="11" l="1"/>
  <c r="P29" i="11" s="1"/>
  <c r="P44" i="11" s="1"/>
  <c r="G6" i="6"/>
  <c r="K6" i="6"/>
  <c r="K29" i="6" s="1"/>
  <c r="F29" i="6"/>
  <c r="J6" i="6"/>
  <c r="J29" i="6" s="1"/>
  <c r="H6" i="6"/>
  <c r="L6" i="6"/>
  <c r="L29" i="6" s="1"/>
  <c r="N30" i="6"/>
  <c r="O30" i="6" s="1"/>
  <c r="O29" i="8"/>
  <c r="B18" i="12" l="1"/>
  <c r="H29" i="6"/>
  <c r="B14" i="12"/>
  <c r="G29" i="6"/>
  <c r="N29" i="6" s="1"/>
  <c r="O29" i="6" s="1"/>
  <c r="O44" i="6" s="1"/>
  <c r="B21" i="12"/>
  <c r="B22" i="12" s="1"/>
  <c r="B10" i="12"/>
  <c r="B25" i="12" l="1"/>
  <c r="B26" i="12" s="1"/>
  <c r="B28" i="12" s="1"/>
</calcChain>
</file>

<file path=xl/sharedStrings.xml><?xml version="1.0" encoding="utf-8"?>
<sst xmlns="http://schemas.openxmlformats.org/spreadsheetml/2006/main" count="716" uniqueCount="95">
  <si>
    <t>C</t>
  </si>
  <si>
    <t>B</t>
  </si>
  <si>
    <t>A</t>
  </si>
  <si>
    <t>PODER JUDICIÁRIO</t>
  </si>
  <si>
    <t>TRIBUNAL DE JUSTIÇA DO ESTADO DO PARÁ</t>
  </si>
  <si>
    <t xml:space="preserve">ANEXO III - ESTRUTURA REMUNERATÓRIA </t>
  </si>
  <si>
    <t>ÓRGÃO: TRIBUNAL DE JUSTIÇA DO PARÁ</t>
  </si>
  <si>
    <t>UNIDADE: SGP / CAPP</t>
  </si>
  <si>
    <t xml:space="preserve"> RESOLUÇÃO 102 CNJ - ANEXO III 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</si>
  <si>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</si>
  <si>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</si>
  <si>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</si>
  <si>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</si>
  <si>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</si>
  <si>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</si>
  <si>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</si>
  <si>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</si>
  <si>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</si>
  <si>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NS</t>
  </si>
  <si>
    <t>RV</t>
  </si>
  <si>
    <t>GAE</t>
  </si>
  <si>
    <t>N</t>
  </si>
  <si>
    <t>S</t>
  </si>
  <si>
    <t>U</t>
  </si>
  <si>
    <t>L</t>
  </si>
  <si>
    <t>P</t>
  </si>
  <si>
    <t>I</t>
  </si>
  <si>
    <t>E</t>
  </si>
  <si>
    <t>R</t>
  </si>
  <si>
    <t>T</t>
  </si>
  <si>
    <t>O</t>
  </si>
  <si>
    <t>F</t>
  </si>
  <si>
    <t>É</t>
  </si>
  <si>
    <t>M</t>
  </si>
  <si>
    <t>D</t>
  </si>
  <si>
    <t>X</t>
  </si>
  <si>
    <t xml:space="preserve">Observações: </t>
  </si>
  <si>
    <t>Nota:</t>
  </si>
  <si>
    <t>Adicional de Títulação</t>
  </si>
  <si>
    <t>- Lei 6.969 de 09/05/2007 - Plano de Carreiras, Cargos e Remuneração - PCCR.</t>
  </si>
  <si>
    <t>- Art. 140, III da Lei 5.810/1994.</t>
  </si>
  <si>
    <t>- Art.   28,  II da Lei 6.969/2007; Alterada pelo Art. 5º da Lei 7.587/2011.</t>
  </si>
  <si>
    <t>- Art.  28,    I da Lei 6.969/2007.</t>
  </si>
  <si>
    <t xml:space="preserve"> - Nível Superior</t>
  </si>
  <si>
    <t xml:space="preserve"> - Risco de Vida</t>
  </si>
  <si>
    <t xml:space="preserve"> - Gratificação de Atividade Externa</t>
  </si>
  <si>
    <t xml:space="preserve"> - Adicional de Titulação</t>
  </si>
  <si>
    <r>
      <rPr>
        <b/>
        <sz val="10"/>
        <rFont val="Arial"/>
        <family val="2"/>
      </rPr>
      <t>a)</t>
    </r>
    <r>
      <rPr>
        <sz val="10"/>
        <rFont val="Arial"/>
        <family val="2"/>
      </rPr>
      <t xml:space="preserve"> Legislação de referência:</t>
    </r>
  </si>
  <si>
    <t>- Lei 9.955 de 27/06/2023 - Atualização Monetária.</t>
  </si>
  <si>
    <t>- Art.   1º, III da Lei 7.790/2014. Alterada pela Resolução Nº 012/2023.</t>
  </si>
  <si>
    <t>Data de início da vigência: 01/08/2023</t>
  </si>
  <si>
    <t>total de cargos ocupados</t>
  </si>
  <si>
    <t>Impacto</t>
  </si>
  <si>
    <t>RV*</t>
  </si>
  <si>
    <t>* Para os Analistas das Especialidades Pedagogia/Serviço Social/Psicologia será implantado de forma escalonada com 10%</t>
  </si>
  <si>
    <t>Impacto**</t>
  </si>
  <si>
    <t>Adicional de Qualificação</t>
  </si>
  <si>
    <t>Diferença VB + NS</t>
  </si>
  <si>
    <t>* Somente Comissários da Infância</t>
  </si>
  <si>
    <t>Diferença VB + AQ 10%</t>
  </si>
  <si>
    <t>** Sem o impacto do Risco de Vida, mas deve ser em torno de 2 milhões por ano com o percentual atual</t>
  </si>
  <si>
    <t>Diferença VB + NS + RV</t>
  </si>
  <si>
    <t>TÉCNICA</t>
  </si>
  <si>
    <t/>
  </si>
  <si>
    <t>'</t>
  </si>
  <si>
    <t>"</t>
  </si>
  <si>
    <t>Vencimento base atual</t>
  </si>
  <si>
    <t>Novo Vencimento Base</t>
  </si>
  <si>
    <t>Ganho anual</t>
  </si>
  <si>
    <t>Gratificação de nível superior atual</t>
  </si>
  <si>
    <t>Nova gratificação de nível superior</t>
  </si>
  <si>
    <t>Risco de vida atual</t>
  </si>
  <si>
    <t>Novo risco de vida</t>
  </si>
  <si>
    <t>Titulação atual</t>
  </si>
  <si>
    <t>Nova titulação</t>
  </si>
  <si>
    <t>Ganho anual total</t>
  </si>
  <si>
    <t>Informe sua titulação (Especialização, Mestrado, Doutorado)</t>
  </si>
  <si>
    <t>É membro das equipes multidisciplinares (Sim ou Não)</t>
  </si>
  <si>
    <r>
      <rPr>
        <b/>
        <sz val="11"/>
        <color theme="1"/>
        <rFont val="Calibri"/>
        <family val="2"/>
        <scheme val="minor"/>
      </rPr>
      <t>Obs</t>
    </r>
    <r>
      <rPr>
        <sz val="11"/>
        <color theme="1"/>
        <rFont val="Calibri"/>
        <family val="2"/>
        <scheme val="minor"/>
      </rPr>
      <t>: Os valores são apenas projeções e não levam em consideração os descontos legais de imposto de renda e contribuição previdenciária</t>
    </r>
  </si>
  <si>
    <t>Especialização</t>
  </si>
  <si>
    <t>PROJEÇÃO DE GANHOS COM O PCCR - Oficiais de Justiça</t>
  </si>
  <si>
    <t>Sim</t>
  </si>
  <si>
    <t>Informe seu tempo de serviço público em anos (para fins de ATS)</t>
  </si>
  <si>
    <t>Informe seu tempo de serviço público em anos (Para fins de ATS)</t>
  </si>
  <si>
    <t>ATS</t>
  </si>
  <si>
    <t>Novo ATS</t>
  </si>
  <si>
    <t>ATS atual</t>
  </si>
  <si>
    <t>Recebe Risco de Vida (Sim ou Não)</t>
  </si>
  <si>
    <t>Informe sua titulação (Graduação, Especialização, Mestrado, Doutorado)</t>
  </si>
  <si>
    <t>PROJEÇÃO DE GANHOS COM O PCCR - Carreira Auxiliar</t>
  </si>
  <si>
    <t>Informe sua referência atual (1 a 15)</t>
  </si>
  <si>
    <t>PROJEÇÃO DE GANHOS COM O PCCR - Carreira Operacional</t>
  </si>
  <si>
    <t>PROJEÇÃO DE GANHOS COM O PCCR - Analistas</t>
  </si>
  <si>
    <t>especialização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</si>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</sst>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_-;\-* #,##0.00_-;_-* \-??_-;_-@_-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1" fillId="7" borderId="1" applyNumberFormat="0" applyAlignment="0" applyProtection="0"/>
    <xf numFmtId="0" fontId="4" fillId="0" borderId="0"/>
    <xf numFmtId="0" fontId="4" fillId="0" borderId="0"/>
    <xf numFmtId="0" fontId="4" fillId="22" borderId="4" applyNumberFormat="0" applyAlignment="0" applyProtection="0"/>
    <xf numFmtId="9" fontId="4" fillId="0" borderId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4" fillId="0" borderId="0" applyFill="0" applyBorder="0" applyAlignment="0" applyProtection="0"/>
    <xf numFmtId="165" fontId="4" fillId="0" borderId="0" applyFill="0" applyBorder="0" applyAlignment="0" applyProtection="0"/>
    <xf numFmtId="9" fontId="26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1" fillId="0" borderId="0" xfId="0" applyFont="1"/>
    <xf numFmtId="0" fontId="2" fillId="23" borderId="10" xfId="0" applyFont="1" applyFill="1" applyBorder="1" applyAlignment="1">
      <alignment horizontal="center" vertical="center" wrapText="1"/>
    </xf>
    <xf numFmtId="164" fontId="2" fillId="23" borderId="10" xfId="0" applyNumberFormat="1" applyFont="1" applyFill="1" applyBorder="1" applyAlignment="1">
      <alignment horizontal="center" vertical="center" wrapText="1"/>
    </xf>
    <xf numFmtId="9" fontId="2" fillId="23" borderId="10" xfId="0" applyNumberFormat="1" applyFont="1" applyFill="1" applyBorder="1" applyAlignment="1">
      <alignment horizontal="center" vertical="center" wrapText="1"/>
    </xf>
    <xf numFmtId="0" fontId="2" fillId="23" borderId="11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2" fillId="23" borderId="13" xfId="0" applyFont="1" applyFill="1" applyBorder="1" applyAlignment="1">
      <alignment horizontal="center" vertical="center" wrapText="1"/>
    </xf>
    <xf numFmtId="0" fontId="2" fillId="23" borderId="14" xfId="0" applyFont="1" applyFill="1" applyBorder="1" applyAlignment="1">
      <alignment horizontal="center" vertical="center" wrapText="1"/>
    </xf>
    <xf numFmtId="0" fontId="2" fillId="23" borderId="15" xfId="0" applyFont="1" applyFill="1" applyBorder="1" applyAlignment="1">
      <alignment horizontal="center" vertical="center" wrapText="1"/>
    </xf>
    <xf numFmtId="0" fontId="21" fillId="23" borderId="0" xfId="0" applyFont="1" applyFill="1" applyAlignment="1">
      <alignment horizontal="center" vertical="center" wrapText="1"/>
    </xf>
    <xf numFmtId="0" fontId="21" fillId="23" borderId="12" xfId="0" applyFont="1" applyFill="1" applyBorder="1" applyAlignment="1">
      <alignment horizontal="center" vertical="center" wrapText="1"/>
    </xf>
    <xf numFmtId="0" fontId="21" fillId="23" borderId="16" xfId="0" applyFont="1" applyFill="1" applyBorder="1" applyAlignment="1">
      <alignment horizontal="center" vertical="center" wrapText="1"/>
    </xf>
    <xf numFmtId="0" fontId="2" fillId="2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4" fillId="0" borderId="0" xfId="0" applyFont="1"/>
    <xf numFmtId="0" fontId="22" fillId="0" borderId="0" xfId="0" applyFont="1"/>
    <xf numFmtId="10" fontId="22" fillId="0" borderId="0" xfId="0" applyNumberFormat="1" applyFont="1"/>
    <xf numFmtId="0" fontId="2" fillId="23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4" fillId="23" borderId="12" xfId="0" applyFont="1" applyFill="1" applyBorder="1" applyAlignment="1">
      <alignment horizontal="center"/>
    </xf>
    <xf numFmtId="0" fontId="24" fillId="23" borderId="15" xfId="0" applyFont="1" applyFill="1" applyBorder="1" applyAlignment="1">
      <alignment horizontal="center"/>
    </xf>
    <xf numFmtId="0" fontId="24" fillId="23" borderId="15" xfId="0" applyFont="1" applyFill="1" applyBorder="1"/>
    <xf numFmtId="0" fontId="24" fillId="23" borderId="13" xfId="0" applyFont="1" applyFill="1" applyBorder="1" applyAlignment="1">
      <alignment horizontal="center"/>
    </xf>
    <xf numFmtId="49" fontId="4" fillId="0" borderId="0" xfId="0" applyNumberFormat="1" applyFont="1"/>
    <xf numFmtId="0" fontId="25" fillId="0" borderId="0" xfId="0" applyFont="1"/>
    <xf numFmtId="4" fontId="0" fillId="0" borderId="0" xfId="0" applyNumberFormat="1"/>
    <xf numFmtId="2" fontId="0" fillId="0" borderId="0" xfId="0" applyNumberFormat="1"/>
    <xf numFmtId="4" fontId="2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49" fontId="25" fillId="0" borderId="0" xfId="0" applyNumberFormat="1" applyFont="1"/>
    <xf numFmtId="9" fontId="0" fillId="0" borderId="0" xfId="0" applyNumberFormat="1"/>
    <xf numFmtId="0" fontId="2" fillId="24" borderId="11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4" fontId="2" fillId="24" borderId="10" xfId="0" applyNumberFormat="1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/>
    </xf>
    <xf numFmtId="0" fontId="21" fillId="24" borderId="0" xfId="0" applyFont="1" applyFill="1" applyAlignment="1">
      <alignment horizontal="center" vertical="center" wrapText="1"/>
    </xf>
    <xf numFmtId="4" fontId="2" fillId="24" borderId="13" xfId="0" applyNumberFormat="1" applyFont="1" applyFill="1" applyBorder="1" applyAlignment="1">
      <alignment vertical="center"/>
    </xf>
    <xf numFmtId="0" fontId="2" fillId="25" borderId="11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2" fillId="25" borderId="13" xfId="0" applyFont="1" applyFill="1" applyBorder="1" applyAlignment="1">
      <alignment horizontal="center" vertical="center" wrapText="1"/>
    </xf>
    <xf numFmtId="4" fontId="2" fillId="25" borderId="10" xfId="0" applyNumberFormat="1" applyFont="1" applyFill="1" applyBorder="1" applyAlignment="1">
      <alignment horizontal="center" vertical="center"/>
    </xf>
    <xf numFmtId="4" fontId="2" fillId="25" borderId="13" xfId="0" applyNumberFormat="1" applyFont="1" applyFill="1" applyBorder="1" applyAlignment="1">
      <alignment vertical="center"/>
    </xf>
    <xf numFmtId="0" fontId="2" fillId="25" borderId="14" xfId="0" applyFont="1" applyFill="1" applyBorder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1" fillId="25" borderId="0" xfId="0" applyFont="1" applyFill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4" fontId="20" fillId="0" borderId="0" xfId="0" applyNumberFormat="1" applyFont="1"/>
    <xf numFmtId="4" fontId="2" fillId="27" borderId="13" xfId="0" applyNumberFormat="1" applyFont="1" applyFill="1" applyBorder="1" applyAlignment="1">
      <alignment horizontal="center" vertical="center"/>
    </xf>
    <xf numFmtId="4" fontId="2" fillId="27" borderId="10" xfId="0" applyNumberFormat="1" applyFont="1" applyFill="1" applyBorder="1" applyAlignment="1">
      <alignment horizontal="center" vertical="center"/>
    </xf>
    <xf numFmtId="4" fontId="2" fillId="26" borderId="10" xfId="0" applyNumberFormat="1" applyFont="1" applyFill="1" applyBorder="1" applyAlignment="1">
      <alignment horizontal="center" vertical="center"/>
    </xf>
    <xf numFmtId="4" fontId="2" fillId="26" borderId="13" xfId="0" applyNumberFormat="1" applyFont="1" applyFill="1" applyBorder="1" applyAlignment="1">
      <alignment vertical="center"/>
    </xf>
    <xf numFmtId="0" fontId="2" fillId="26" borderId="12" xfId="0" applyFont="1" applyFill="1" applyBorder="1" applyAlignment="1">
      <alignment horizontal="center" vertical="center" wrapText="1"/>
    </xf>
    <xf numFmtId="0" fontId="21" fillId="26" borderId="12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4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1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6" borderId="13" xfId="0" applyFont="1" applyFill="1" applyBorder="1" applyAlignment="1">
      <alignment horizontal="center" vertical="center" wrapText="1"/>
    </xf>
    <xf numFmtId="0" fontId="21" fillId="26" borderId="16" xfId="0" applyFont="1" applyFill="1" applyBorder="1" applyAlignment="1">
      <alignment horizontal="center" vertical="center" wrapText="1"/>
    </xf>
    <xf numFmtId="0" fontId="2" fillId="24" borderId="16" xfId="0" applyFont="1" applyFill="1" applyBorder="1" applyAlignment="1">
      <alignment horizontal="center" vertical="center" wrapText="1"/>
    </xf>
    <xf numFmtId="4" fontId="2" fillId="25" borderId="19" xfId="0" applyNumberFormat="1" applyFont="1" applyFill="1" applyBorder="1" applyAlignment="1">
      <alignment horizontal="center" vertical="center"/>
    </xf>
    <xf numFmtId="4" fontId="20" fillId="0" borderId="0" xfId="0" quotePrefix="1" applyNumberFormat="1" applyFont="1"/>
    <xf numFmtId="0" fontId="0" fillId="0" borderId="0" xfId="0" quotePrefix="1"/>
    <xf numFmtId="4" fontId="2" fillId="27" borderId="13" xfId="0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45" applyNumberFormat="1" applyFon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0" fontId="0" fillId="29" borderId="0" xfId="0" applyFill="1" applyProtection="1">
      <protection locked="0"/>
    </xf>
    <xf numFmtId="4" fontId="0" fillId="29" borderId="0" xfId="0" applyNumberFormat="1" applyFill="1"/>
    <xf numFmtId="4" fontId="20" fillId="29" borderId="0" xfId="0" applyNumberFormat="1" applyFont="1" applyFill="1"/>
    <xf numFmtId="4" fontId="0" fillId="30" borderId="0" xfId="0" applyNumberFormat="1" applyFill="1"/>
    <xf numFmtId="4" fontId="20" fillId="30" borderId="0" xfId="0" applyNumberFormat="1" applyFont="1" applyFill="1"/>
    <xf numFmtId="4" fontId="0" fillId="31" borderId="0" xfId="0" applyNumberFormat="1" applyFill="1"/>
    <xf numFmtId="4" fontId="20" fillId="31" borderId="0" xfId="0" applyNumberFormat="1" applyFont="1" applyFill="1"/>
    <xf numFmtId="4" fontId="0" fillId="32" borderId="0" xfId="0" applyNumberFormat="1" applyFill="1"/>
    <xf numFmtId="4" fontId="20" fillId="32" borderId="0" xfId="0" applyNumberFormat="1" applyFont="1" applyFill="1"/>
    <xf numFmtId="4" fontId="0" fillId="33" borderId="0" xfId="0" applyNumberFormat="1" applyFill="1"/>
    <xf numFmtId="4" fontId="20" fillId="33" borderId="0" xfId="0" applyNumberFormat="1" applyFont="1" applyFill="1"/>
    <xf numFmtId="4" fontId="20" fillId="0" borderId="20" xfId="0" applyNumberFormat="1" applyFont="1" applyBorder="1"/>
    <xf numFmtId="0" fontId="0" fillId="29" borderId="0" xfId="0" applyFill="1"/>
    <xf numFmtId="0" fontId="20" fillId="29" borderId="0" xfId="0" applyFont="1" applyFill="1"/>
    <xf numFmtId="0" fontId="0" fillId="30" borderId="0" xfId="0" applyFill="1"/>
    <xf numFmtId="0" fontId="20" fillId="30" borderId="0" xfId="0" applyFont="1" applyFill="1"/>
    <xf numFmtId="0" fontId="0" fillId="31" borderId="0" xfId="0" applyFill="1"/>
    <xf numFmtId="0" fontId="20" fillId="31" borderId="0" xfId="0" applyFont="1" applyFill="1"/>
    <xf numFmtId="0" fontId="0" fillId="32" borderId="0" xfId="0" applyFill="1"/>
    <xf numFmtId="0" fontId="20" fillId="32" borderId="0" xfId="0" applyFont="1" applyFill="1"/>
    <xf numFmtId="0" fontId="0" fillId="33" borderId="0" xfId="0" applyFill="1"/>
    <xf numFmtId="0" fontId="20" fillId="33" borderId="0" xfId="0" applyFont="1" applyFill="1"/>
    <xf numFmtId="0" fontId="20" fillId="0" borderId="18" xfId="0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" fillId="2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23" borderId="18" xfId="0" applyNumberFormat="1" applyFont="1" applyFill="1" applyBorder="1" applyAlignment="1">
      <alignment horizontal="center" vertical="center"/>
    </xf>
    <xf numFmtId="164" fontId="2" fillId="23" borderId="20" xfId="0" applyNumberFormat="1" applyFont="1" applyFill="1" applyBorder="1" applyAlignment="1">
      <alignment horizontal="center" vertical="center"/>
    </xf>
    <xf numFmtId="164" fontId="2" fillId="23" borderId="18" xfId="0" applyNumberFormat="1" applyFont="1" applyFill="1" applyBorder="1" applyAlignment="1">
      <alignment horizontal="center" vertical="center" wrapText="1"/>
    </xf>
    <xf numFmtId="164" fontId="2" fillId="23" borderId="20" xfId="0" applyNumberFormat="1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textRotation="255"/>
    </xf>
    <xf numFmtId="0" fontId="24" fillId="25" borderId="15" xfId="0" applyFont="1" applyFill="1" applyBorder="1" applyAlignment="1">
      <alignment horizontal="center" vertical="center" textRotation="255"/>
    </xf>
    <xf numFmtId="0" fontId="20" fillId="0" borderId="19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4" fillId="23" borderId="12" xfId="0" applyFont="1" applyFill="1" applyBorder="1" applyAlignment="1">
      <alignment horizontal="center" vertical="center" textRotation="255"/>
    </xf>
    <xf numFmtId="0" fontId="24" fillId="23" borderId="15" xfId="0" applyFont="1" applyFill="1" applyBorder="1" applyAlignment="1">
      <alignment horizontal="center" vertical="center" textRotation="255"/>
    </xf>
    <xf numFmtId="0" fontId="2" fillId="23" borderId="18" xfId="0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0" fillId="28" borderId="0" xfId="0" applyFill="1" applyAlignment="1">
      <alignment horizontal="center"/>
    </xf>
  </cellXfs>
  <cellStyles count="46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Normal" xfId="0" builtinId="0"/>
    <cellStyle name="Normal 14" xfId="30" xr:uid="{00000000-0005-0000-0000-00001E000000}"/>
    <cellStyle name="Normal 2" xfId="31" xr:uid="{00000000-0005-0000-0000-00001F000000}"/>
    <cellStyle name="Nota 2" xfId="32" xr:uid="{00000000-0005-0000-0000-000020000000}"/>
    <cellStyle name="Porcentagem" xfId="45" builtinId="5"/>
    <cellStyle name="Porcentagem 2" xfId="33" xr:uid="{00000000-0005-0000-0000-000022000000}"/>
    <cellStyle name="Saída 2" xfId="34" xr:uid="{00000000-0005-0000-0000-000023000000}"/>
    <cellStyle name="Texto de Aviso 2" xfId="35" xr:uid="{00000000-0005-0000-0000-000024000000}"/>
    <cellStyle name="Texto Explicativo 2" xfId="36" xr:uid="{00000000-0005-0000-0000-000025000000}"/>
    <cellStyle name="Título 1 1" xfId="37" xr:uid="{00000000-0005-0000-0000-000026000000}"/>
    <cellStyle name="Título 1 2" xfId="38" xr:uid="{00000000-0005-0000-0000-000027000000}"/>
    <cellStyle name="Título 2 2" xfId="39" xr:uid="{00000000-0005-0000-0000-000028000000}"/>
    <cellStyle name="Título 3 2" xfId="40" xr:uid="{00000000-0005-0000-0000-000029000000}"/>
    <cellStyle name="Título 4 2" xfId="41" xr:uid="{00000000-0005-0000-0000-00002A000000}"/>
    <cellStyle name="Total 2" xfId="42" xr:uid="{00000000-0005-0000-0000-00002B000000}"/>
    <cellStyle name="Vírgula 2" xfId="43" xr:uid="{00000000-0005-0000-0000-00002C000000}"/>
    <cellStyle name="Vírgula 5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0</xdr:row>
      <xdr:rowOff>47625</xdr:rowOff>
    </xdr:from>
    <xdr:to>
      <xdr:col>7</xdr:col>
      <xdr:colOff>647700</xdr:colOff>
      <xdr:row>3</xdr:row>
      <xdr:rowOff>0</xdr:rowOff>
    </xdr:to>
    <xdr:pic>
      <xdr:nvPicPr>
        <xdr:cNvPr id="4162" name="Imagem 3" descr="brasão_3cm.jpg">
          <a:extLst>
            <a:ext uri="{FF2B5EF4-FFF2-40B4-BE49-F238E27FC236}">
              <a16:creationId xmlns:a16="http://schemas.microsoft.com/office/drawing/2014/main" id="{B656E429-ABF5-36C4-DE86-FB001289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"/>
          <a:ext cx="314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95"/>
  <sheetViews>
    <sheetView showGridLines="0" topLeftCell="A13" zoomScale="90" zoomScaleNormal="90" workbookViewId="0">
      <selection activeCell="A14" sqref="A14:L33"/>
    </sheetView>
  </sheetViews>
  <sheetFormatPr defaultColWidth="9.140625" defaultRowHeight="15" x14ac:dyDescent="0.25"/>
  <cols>
    <col min="1" max="2" width="6.85546875" customWidth="1"/>
    <col min="3" max="3" width="6.140625" customWidth="1"/>
    <col min="4" max="4" width="6.85546875" customWidth="1"/>
    <col min="5" max="5" width="5.85546875" customWidth="1"/>
    <col min="6" max="12" width="15.85546875" customWidth="1"/>
  </cols>
  <sheetData>
    <row r="4" spans="1:12" x14ac:dyDescent="0.25">
      <c r="B4" s="109" t="s">
        <v>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x14ac:dyDescent="0.25">
      <c r="B5" s="109" t="s">
        <v>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x14ac:dyDescent="0.25">
      <c r="B6" s="109" t="s">
        <v>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8" spans="1:12" x14ac:dyDescent="0.2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 t="s">
        <v>7</v>
      </c>
      <c r="B10" s="1"/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1:12" x14ac:dyDescent="0.25">
      <c r="A11" s="21" t="s">
        <v>50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B12" s="110" t="s">
        <v>8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2" x14ac:dyDescent="0.2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9.5" customHeight="1" x14ac:dyDescent="0.25">
      <c r="A14" s="108" t="s">
        <v>10</v>
      </c>
      <c r="B14" s="108"/>
      <c r="C14" s="108"/>
      <c r="D14" s="108"/>
      <c r="E14" s="108"/>
      <c r="F14" s="108" t="s">
        <v>11</v>
      </c>
      <c r="G14" s="3"/>
      <c r="H14" s="108" t="s">
        <v>12</v>
      </c>
      <c r="I14" s="108"/>
      <c r="J14" s="108"/>
      <c r="K14" s="108"/>
      <c r="L14" s="108"/>
    </row>
    <row r="15" spans="1:12" ht="19.5" customHeight="1" x14ac:dyDescent="0.25">
      <c r="A15" s="108" t="s">
        <v>13</v>
      </c>
      <c r="B15" s="108"/>
      <c r="C15" s="108"/>
      <c r="D15" s="108"/>
      <c r="E15" s="108"/>
      <c r="F15" s="108"/>
      <c r="G15" s="111" t="s">
        <v>14</v>
      </c>
      <c r="H15" s="112"/>
      <c r="I15" s="108" t="s">
        <v>15</v>
      </c>
      <c r="J15" s="108"/>
      <c r="K15" s="108"/>
      <c r="L15" s="108"/>
    </row>
    <row r="16" spans="1:12" ht="19.5" customHeight="1" x14ac:dyDescent="0.25">
      <c r="A16" s="108"/>
      <c r="B16" s="108"/>
      <c r="C16" s="108"/>
      <c r="D16" s="108"/>
      <c r="E16" s="108"/>
      <c r="F16" s="108"/>
      <c r="G16" s="113" t="s">
        <v>16</v>
      </c>
      <c r="H16" s="114"/>
      <c r="I16" s="20" t="s">
        <v>17</v>
      </c>
      <c r="J16" s="108" t="s">
        <v>16</v>
      </c>
      <c r="K16" s="108"/>
      <c r="L16" s="108"/>
    </row>
    <row r="17" spans="1:20" ht="19.5" customHeight="1" x14ac:dyDescent="0.25">
      <c r="A17" s="108"/>
      <c r="B17" s="108"/>
      <c r="C17" s="108"/>
      <c r="D17" s="108"/>
      <c r="E17" s="108"/>
      <c r="F17" s="108" t="s">
        <v>16</v>
      </c>
      <c r="G17" s="4" t="s">
        <v>18</v>
      </c>
      <c r="H17" s="3" t="s">
        <v>19</v>
      </c>
      <c r="I17" s="3" t="s">
        <v>20</v>
      </c>
      <c r="J17" s="108" t="s">
        <v>38</v>
      </c>
      <c r="K17" s="108"/>
      <c r="L17" s="108"/>
      <c r="M17" s="17"/>
    </row>
    <row r="18" spans="1:20" ht="15.75" customHeight="1" x14ac:dyDescent="0.25">
      <c r="A18" s="108"/>
      <c r="B18" s="108"/>
      <c r="C18" s="108"/>
      <c r="D18" s="108"/>
      <c r="E18" s="108"/>
      <c r="F18" s="108"/>
      <c r="G18" s="5">
        <v>0.8</v>
      </c>
      <c r="H18" s="5">
        <v>0.7</v>
      </c>
      <c r="I18" s="5"/>
      <c r="J18" s="5">
        <v>0.15</v>
      </c>
      <c r="K18" s="5">
        <v>0.2</v>
      </c>
      <c r="L18" s="5">
        <v>0.25</v>
      </c>
    </row>
    <row r="19" spans="1:20" x14ac:dyDescent="0.25">
      <c r="A19" s="6"/>
      <c r="B19" s="22"/>
      <c r="C19" s="7"/>
      <c r="D19" s="8"/>
      <c r="E19" s="9">
        <v>15</v>
      </c>
      <c r="F19" s="30">
        <v>9253.0400000000009</v>
      </c>
      <c r="G19" s="31">
        <v>7402.43</v>
      </c>
      <c r="H19" s="31"/>
      <c r="I19" s="31"/>
      <c r="J19" s="31">
        <v>1387.95</v>
      </c>
      <c r="K19" s="31">
        <v>1850.6</v>
      </c>
      <c r="L19" s="31">
        <v>2313.2600000000002</v>
      </c>
      <c r="M19" s="79">
        <f t="shared" ref="M19:M46" si="0">(F19/F20)-1</f>
        <v>5.0001078025194046E-2</v>
      </c>
      <c r="O19" s="28"/>
      <c r="P19" s="28"/>
      <c r="R19" s="28"/>
      <c r="S19" s="28"/>
      <c r="T19" s="28"/>
    </row>
    <row r="20" spans="1:20" x14ac:dyDescent="0.25">
      <c r="A20" s="10"/>
      <c r="B20" s="23"/>
      <c r="C20" s="11"/>
      <c r="D20" s="8"/>
      <c r="E20" s="9">
        <v>14</v>
      </c>
      <c r="F20" s="30">
        <v>8812.41</v>
      </c>
      <c r="G20" s="31">
        <v>7049.93</v>
      </c>
      <c r="H20" s="31"/>
      <c r="I20" s="31"/>
      <c r="J20" s="31">
        <v>1321.86</v>
      </c>
      <c r="K20" s="31">
        <v>1762.48</v>
      </c>
      <c r="L20" s="31">
        <v>2203.1</v>
      </c>
      <c r="M20" s="79">
        <f t="shared" si="0"/>
        <v>4.9992672316727438E-2</v>
      </c>
      <c r="O20" s="28"/>
      <c r="P20" s="28"/>
      <c r="R20" s="28"/>
      <c r="S20" s="28"/>
      <c r="T20" s="28"/>
    </row>
    <row r="21" spans="1:20" x14ac:dyDescent="0.25">
      <c r="A21" s="10"/>
      <c r="B21" s="23"/>
      <c r="C21" s="11"/>
      <c r="D21" s="8"/>
      <c r="E21" s="9">
        <v>13</v>
      </c>
      <c r="F21" s="30">
        <v>8392.83</v>
      </c>
      <c r="G21" s="31">
        <v>6714.26</v>
      </c>
      <c r="H21" s="31"/>
      <c r="I21" s="31"/>
      <c r="J21" s="31">
        <v>1258.92</v>
      </c>
      <c r="K21" s="31">
        <v>1678.56</v>
      </c>
      <c r="L21" s="31">
        <v>2098.1999999999998</v>
      </c>
      <c r="M21" s="79">
        <f t="shared" si="0"/>
        <v>5.0006755809996584E-2</v>
      </c>
      <c r="O21" s="28"/>
      <c r="P21" s="28"/>
      <c r="R21" s="28"/>
      <c r="S21" s="28"/>
      <c r="T21" s="28"/>
    </row>
    <row r="22" spans="1:20" x14ac:dyDescent="0.25">
      <c r="A22" s="10" t="s">
        <v>2</v>
      </c>
      <c r="B22" s="24"/>
      <c r="C22" s="11" t="s">
        <v>0</v>
      </c>
      <c r="D22" s="8"/>
      <c r="E22" s="3">
        <v>12</v>
      </c>
      <c r="F22" s="32">
        <v>7993.12</v>
      </c>
      <c r="G22" s="31">
        <v>6394.48</v>
      </c>
      <c r="H22" s="31"/>
      <c r="I22" s="31"/>
      <c r="J22" s="31">
        <v>1198.96</v>
      </c>
      <c r="K22" s="31">
        <v>1598.62</v>
      </c>
      <c r="L22" s="31">
        <v>1998.28</v>
      </c>
      <c r="M22" s="79">
        <f t="shared" si="0"/>
        <v>4.9997963877880025E-2</v>
      </c>
      <c r="O22" s="28"/>
      <c r="P22" s="28"/>
      <c r="R22" s="28"/>
      <c r="S22" s="28"/>
      <c r="T22" s="28"/>
    </row>
    <row r="23" spans="1:20" x14ac:dyDescent="0.25">
      <c r="A23" s="10" t="s">
        <v>21</v>
      </c>
      <c r="B23" s="24"/>
      <c r="C23" s="9"/>
      <c r="D23" s="8" t="s">
        <v>22</v>
      </c>
      <c r="E23" s="3">
        <v>11</v>
      </c>
      <c r="F23" s="32">
        <v>7612.51</v>
      </c>
      <c r="G23" s="31">
        <v>6090.01</v>
      </c>
      <c r="H23" s="31"/>
      <c r="I23" s="31"/>
      <c r="J23" s="31">
        <v>1141.8699999999999</v>
      </c>
      <c r="K23" s="31">
        <v>1522.5</v>
      </c>
      <c r="L23" s="31">
        <v>1903.12</v>
      </c>
      <c r="M23" s="79">
        <f t="shared" si="0"/>
        <v>4.9999931034577783E-2</v>
      </c>
      <c r="O23" s="28"/>
      <c r="P23" s="28"/>
      <c r="S23" s="28"/>
      <c r="T23" s="28"/>
    </row>
    <row r="24" spans="1:20" x14ac:dyDescent="0.25">
      <c r="A24" s="10" t="s">
        <v>2</v>
      </c>
      <c r="B24" s="24"/>
      <c r="C24" s="11"/>
      <c r="D24" s="8" t="s">
        <v>23</v>
      </c>
      <c r="E24" s="3">
        <v>10</v>
      </c>
      <c r="F24" s="32">
        <v>7250.01</v>
      </c>
      <c r="G24" s="31">
        <v>5799.99</v>
      </c>
      <c r="H24" s="31"/>
      <c r="I24" s="31"/>
      <c r="J24" s="31">
        <v>1087.5</v>
      </c>
      <c r="K24" s="31">
        <v>1450</v>
      </c>
      <c r="L24" s="31">
        <v>1812.5</v>
      </c>
      <c r="M24" s="79">
        <f t="shared" si="0"/>
        <v>3.0003608559389328E-2</v>
      </c>
      <c r="O24" s="28"/>
      <c r="P24" s="28"/>
      <c r="S24" s="28"/>
      <c r="T24" s="28"/>
    </row>
    <row r="25" spans="1:20" x14ac:dyDescent="0.25">
      <c r="A25" s="10" t="s">
        <v>24</v>
      </c>
      <c r="B25" s="24"/>
      <c r="C25" s="11"/>
      <c r="D25" s="8" t="s">
        <v>25</v>
      </c>
      <c r="E25" s="3">
        <v>9</v>
      </c>
      <c r="F25" s="32">
        <v>7038.82</v>
      </c>
      <c r="G25" s="31">
        <v>5631.04</v>
      </c>
      <c r="H25" s="31"/>
      <c r="I25" s="31"/>
      <c r="J25" s="31">
        <v>1055.82</v>
      </c>
      <c r="K25" s="31">
        <v>1407.76</v>
      </c>
      <c r="L25" s="31">
        <v>1759.7</v>
      </c>
      <c r="M25" s="79">
        <f t="shared" si="0"/>
        <v>3.0002385206451931E-2</v>
      </c>
      <c r="O25" s="28"/>
      <c r="P25" s="28"/>
      <c r="S25" s="28"/>
      <c r="T25" s="28"/>
    </row>
    <row r="26" spans="1:20" x14ac:dyDescent="0.25">
      <c r="A26" s="10" t="s">
        <v>26</v>
      </c>
      <c r="B26" s="24"/>
      <c r="C26" s="11" t="s">
        <v>1</v>
      </c>
      <c r="D26" s="8" t="s">
        <v>27</v>
      </c>
      <c r="E26" s="3">
        <v>8</v>
      </c>
      <c r="F26" s="32">
        <v>6833.79</v>
      </c>
      <c r="G26" s="31">
        <v>5467.01</v>
      </c>
      <c r="H26" s="31"/>
      <c r="I26" s="31"/>
      <c r="J26" s="31">
        <v>1025.06</v>
      </c>
      <c r="K26" s="31">
        <v>1366.75</v>
      </c>
      <c r="L26" s="31">
        <v>1708.44</v>
      </c>
      <c r="M26" s="79">
        <f t="shared" si="0"/>
        <v>2.9999623196051095E-2</v>
      </c>
      <c r="O26" s="28"/>
      <c r="P26" s="28"/>
      <c r="S26" s="28"/>
      <c r="T26" s="28"/>
    </row>
    <row r="27" spans="1:20" x14ac:dyDescent="0.25">
      <c r="A27" s="10" t="s">
        <v>22</v>
      </c>
      <c r="B27" s="24"/>
      <c r="C27" s="11"/>
      <c r="D27" s="8" t="s">
        <v>28</v>
      </c>
      <c r="E27" s="3">
        <v>7</v>
      </c>
      <c r="F27" s="32">
        <v>6634.75</v>
      </c>
      <c r="G27" s="31">
        <v>5307.78</v>
      </c>
      <c r="H27" s="31"/>
      <c r="I27" s="31"/>
      <c r="J27" s="31">
        <v>995.21</v>
      </c>
      <c r="K27" s="31">
        <v>1326.95</v>
      </c>
      <c r="L27" s="31">
        <v>1658.68</v>
      </c>
      <c r="M27" s="79">
        <f t="shared" si="0"/>
        <v>2.9995979216117963E-2</v>
      </c>
      <c r="O27" s="28"/>
      <c r="P27" s="28"/>
      <c r="S27" s="28"/>
      <c r="T27" s="28"/>
    </row>
    <row r="28" spans="1:20" x14ac:dyDescent="0.25">
      <c r="A28" s="10" t="s">
        <v>29</v>
      </c>
      <c r="B28" s="24"/>
      <c r="C28" s="11"/>
      <c r="D28" s="8" t="s">
        <v>26</v>
      </c>
      <c r="E28" s="3">
        <v>6</v>
      </c>
      <c r="F28" s="32">
        <v>6441.53</v>
      </c>
      <c r="G28" s="31">
        <v>5153.2</v>
      </c>
      <c r="H28" s="31"/>
      <c r="I28" s="31"/>
      <c r="J28" s="31">
        <v>966.22</v>
      </c>
      <c r="K28" s="31">
        <v>1288.3</v>
      </c>
      <c r="L28" s="31">
        <v>1610.38</v>
      </c>
      <c r="M28" s="79">
        <f t="shared" si="0"/>
        <v>5.0000081502382221E-2</v>
      </c>
      <c r="O28" s="28"/>
      <c r="P28" s="28"/>
      <c r="S28" s="28"/>
      <c r="T28" s="28"/>
    </row>
    <row r="29" spans="1:20" x14ac:dyDescent="0.25">
      <c r="A29" s="10" t="s">
        <v>2</v>
      </c>
      <c r="B29" s="24"/>
      <c r="C29" s="7"/>
      <c r="D29" s="8" t="s">
        <v>30</v>
      </c>
      <c r="E29" s="3">
        <v>5</v>
      </c>
      <c r="F29" s="32">
        <v>6134.79</v>
      </c>
      <c r="G29" s="31">
        <v>4907.83</v>
      </c>
      <c r="H29" s="31"/>
      <c r="I29" s="31"/>
      <c r="J29" s="31">
        <v>920.21</v>
      </c>
      <c r="K29" s="31">
        <v>1226.95</v>
      </c>
      <c r="L29" s="31">
        <v>1533.69</v>
      </c>
      <c r="M29" s="79">
        <f t="shared" si="0"/>
        <v>3.0006363256308344E-2</v>
      </c>
      <c r="O29" s="28"/>
      <c r="P29" s="28"/>
      <c r="S29" s="28"/>
      <c r="T29" s="28"/>
    </row>
    <row r="30" spans="1:20" x14ac:dyDescent="0.25">
      <c r="A30" s="10"/>
      <c r="B30" s="23" t="s">
        <v>29</v>
      </c>
      <c r="C30" s="11"/>
      <c r="D30" s="8" t="s">
        <v>28</v>
      </c>
      <c r="E30" s="3">
        <v>4</v>
      </c>
      <c r="F30" s="32">
        <v>5956.07</v>
      </c>
      <c r="G30" s="31">
        <v>4764.84</v>
      </c>
      <c r="H30" s="31"/>
      <c r="I30" s="31"/>
      <c r="J30" s="31">
        <v>893.41</v>
      </c>
      <c r="K30" s="31">
        <v>1191.21</v>
      </c>
      <c r="L30" s="31">
        <v>1489.01</v>
      </c>
      <c r="M30" s="79">
        <f t="shared" si="0"/>
        <v>2.9998616539272938E-2</v>
      </c>
      <c r="O30" s="28"/>
      <c r="P30" s="28"/>
      <c r="S30" s="28"/>
      <c r="T30" s="28"/>
    </row>
    <row r="31" spans="1:20" x14ac:dyDescent="0.25">
      <c r="A31" s="10"/>
      <c r="B31" s="23" t="s">
        <v>32</v>
      </c>
      <c r="C31" s="11" t="s">
        <v>2</v>
      </c>
      <c r="D31" s="8"/>
      <c r="E31" s="3">
        <v>3</v>
      </c>
      <c r="F31" s="32">
        <v>5782.6</v>
      </c>
      <c r="G31" s="31">
        <v>4626.07</v>
      </c>
      <c r="H31" s="31"/>
      <c r="I31" s="31"/>
      <c r="J31" s="31">
        <v>867.39</v>
      </c>
      <c r="K31" s="31">
        <v>1156.52</v>
      </c>
      <c r="L31" s="31">
        <v>1445.65</v>
      </c>
      <c r="M31" s="79">
        <f t="shared" si="0"/>
        <v>3.0000872791525746E-2</v>
      </c>
      <c r="O31" s="28"/>
      <c r="P31" s="28"/>
      <c r="T31" s="28"/>
    </row>
    <row r="32" spans="1:20" x14ac:dyDescent="0.25">
      <c r="A32" s="10"/>
      <c r="B32" s="23" t="s">
        <v>0</v>
      </c>
      <c r="C32" s="11"/>
      <c r="D32" s="8"/>
      <c r="E32" s="3">
        <v>2</v>
      </c>
      <c r="F32" s="32">
        <v>5614.17</v>
      </c>
      <c r="G32" s="31">
        <v>4491.33</v>
      </c>
      <c r="H32" s="31"/>
      <c r="I32" s="31"/>
      <c r="J32" s="31">
        <v>842.12</v>
      </c>
      <c r="K32" s="31">
        <v>1122.83</v>
      </c>
      <c r="L32" s="31">
        <v>1403.54</v>
      </c>
      <c r="M32" s="79">
        <f t="shared" si="0"/>
        <v>3.0003871112146641E-2</v>
      </c>
      <c r="O32" s="28"/>
      <c r="P32" s="28"/>
      <c r="T32" s="28"/>
    </row>
    <row r="33" spans="1:20" x14ac:dyDescent="0.25">
      <c r="A33" s="10"/>
      <c r="B33" s="23" t="s">
        <v>21</v>
      </c>
      <c r="C33" s="11"/>
      <c r="D33" s="12"/>
      <c r="E33" s="3">
        <v>1</v>
      </c>
      <c r="F33" s="32">
        <v>5450.63</v>
      </c>
      <c r="G33" s="31">
        <v>4360.49</v>
      </c>
      <c r="H33" s="31"/>
      <c r="I33" s="31"/>
      <c r="J33" s="31">
        <v>817.59</v>
      </c>
      <c r="K33" s="31">
        <v>1090.1199999999999</v>
      </c>
      <c r="L33" s="31">
        <v>1362.65</v>
      </c>
      <c r="M33" s="79"/>
      <c r="O33" s="28"/>
      <c r="P33" s="28"/>
      <c r="T33" s="28"/>
    </row>
    <row r="34" spans="1:20" x14ac:dyDescent="0.25">
      <c r="A34" s="6"/>
      <c r="B34" s="23" t="s">
        <v>26</v>
      </c>
      <c r="C34" s="7"/>
      <c r="D34" s="8"/>
      <c r="E34" s="9">
        <v>15</v>
      </c>
      <c r="F34" s="30">
        <v>9253.0400000000009</v>
      </c>
      <c r="G34" s="31">
        <v>7402.43</v>
      </c>
      <c r="H34" s="31">
        <v>6477.12</v>
      </c>
      <c r="I34" s="31">
        <v>2665.61</v>
      </c>
      <c r="J34" s="31">
        <v>1387.95</v>
      </c>
      <c r="K34" s="31">
        <v>1850.6</v>
      </c>
      <c r="L34" s="31">
        <v>2313.2600000000002</v>
      </c>
      <c r="M34" s="79">
        <f t="shared" si="0"/>
        <v>5.0001078025194046E-2</v>
      </c>
      <c r="N34" s="29"/>
      <c r="O34" s="28"/>
      <c r="P34" s="28"/>
      <c r="Q34" s="28"/>
      <c r="R34" s="28"/>
      <c r="S34" s="28"/>
      <c r="T34" s="28"/>
    </row>
    <row r="35" spans="1:20" x14ac:dyDescent="0.25">
      <c r="A35" s="10"/>
      <c r="B35" s="23" t="s">
        <v>0</v>
      </c>
      <c r="C35" s="11"/>
      <c r="D35" s="8"/>
      <c r="E35" s="9">
        <v>14</v>
      </c>
      <c r="F35" s="30">
        <v>8812.41</v>
      </c>
      <c r="G35" s="31">
        <v>7049.93</v>
      </c>
      <c r="H35" s="31">
        <v>6168.68</v>
      </c>
      <c r="I35" s="31">
        <v>2665.61</v>
      </c>
      <c r="J35" s="31">
        <v>1321.86</v>
      </c>
      <c r="K35" s="31">
        <v>1762.48</v>
      </c>
      <c r="L35" s="31">
        <v>2203.1</v>
      </c>
      <c r="M35" s="79">
        <f t="shared" si="0"/>
        <v>4.9992672316727438E-2</v>
      </c>
      <c r="O35" s="28"/>
      <c r="P35" s="28"/>
      <c r="Q35" s="28"/>
      <c r="R35" s="28"/>
      <c r="S35" s="28"/>
      <c r="T35" s="28"/>
    </row>
    <row r="36" spans="1:20" x14ac:dyDescent="0.25">
      <c r="A36" s="10"/>
      <c r="B36" s="23" t="s">
        <v>2</v>
      </c>
      <c r="C36" s="11"/>
      <c r="D36" s="8"/>
      <c r="E36" s="9">
        <v>13</v>
      </c>
      <c r="F36" s="30">
        <v>8392.83</v>
      </c>
      <c r="G36" s="31">
        <v>6714.26</v>
      </c>
      <c r="H36" s="31">
        <v>5874.96</v>
      </c>
      <c r="I36" s="31">
        <v>2665.61</v>
      </c>
      <c r="J36" s="31">
        <v>1258.92</v>
      </c>
      <c r="K36" s="31">
        <v>1678.56</v>
      </c>
      <c r="L36" s="31">
        <v>2098.1999999999998</v>
      </c>
      <c r="M36" s="79">
        <f t="shared" si="0"/>
        <v>5.0006755809996584E-2</v>
      </c>
      <c r="O36" s="28"/>
      <c r="P36" s="28"/>
      <c r="Q36" s="28"/>
      <c r="R36" s="28"/>
      <c r="S36" s="28"/>
      <c r="T36" s="28"/>
    </row>
    <row r="37" spans="1:20" x14ac:dyDescent="0.25">
      <c r="A37" s="10" t="s">
        <v>30</v>
      </c>
      <c r="B37" s="23"/>
      <c r="C37" s="11" t="s">
        <v>0</v>
      </c>
      <c r="D37" s="8"/>
      <c r="E37" s="3">
        <v>12</v>
      </c>
      <c r="F37" s="32">
        <v>7993.12</v>
      </c>
      <c r="G37" s="31">
        <v>6394.48</v>
      </c>
      <c r="H37" s="31">
        <v>5595.17</v>
      </c>
      <c r="I37" s="31">
        <v>2665.61</v>
      </c>
      <c r="J37" s="31">
        <v>1198.96</v>
      </c>
      <c r="K37" s="31">
        <v>1598.62</v>
      </c>
      <c r="L37" s="31">
        <v>1998.28</v>
      </c>
      <c r="M37" s="79">
        <f t="shared" si="0"/>
        <v>4.9997963877880025E-2</v>
      </c>
      <c r="O37" s="28"/>
      <c r="P37" s="28"/>
      <c r="Q37" s="28"/>
      <c r="R37" s="28"/>
      <c r="S37" s="28"/>
      <c r="T37" s="28"/>
    </row>
    <row r="38" spans="1:20" x14ac:dyDescent="0.25">
      <c r="A38" s="10" t="s">
        <v>31</v>
      </c>
      <c r="B38" s="23"/>
      <c r="C38" s="9"/>
      <c r="D38" s="8" t="s">
        <v>22</v>
      </c>
      <c r="E38" s="3">
        <v>11</v>
      </c>
      <c r="F38" s="32">
        <v>7612.51</v>
      </c>
      <c r="G38" s="31">
        <v>6090.01</v>
      </c>
      <c r="H38" s="31">
        <v>5328.74</v>
      </c>
      <c r="I38" s="31">
        <v>2665.61</v>
      </c>
      <c r="J38" s="31">
        <v>1141.8699999999999</v>
      </c>
      <c r="K38" s="31">
        <v>1522.5</v>
      </c>
      <c r="L38" s="31">
        <v>1903.12</v>
      </c>
      <c r="M38" s="79">
        <f t="shared" si="0"/>
        <v>4.9999931034577783E-2</v>
      </c>
      <c r="O38" s="28"/>
      <c r="P38" s="28"/>
      <c r="Q38" s="28"/>
      <c r="S38" s="28"/>
      <c r="T38" s="28"/>
    </row>
    <row r="39" spans="1:20" x14ac:dyDescent="0.25">
      <c r="A39" s="10" t="s">
        <v>26</v>
      </c>
      <c r="B39" s="23"/>
      <c r="C39" s="11"/>
      <c r="D39" s="8" t="s">
        <v>23</v>
      </c>
      <c r="E39" s="3">
        <v>10</v>
      </c>
      <c r="F39" s="32">
        <v>7250.01</v>
      </c>
      <c r="G39" s="31">
        <v>5799.99</v>
      </c>
      <c r="H39" s="31">
        <v>5074.99</v>
      </c>
      <c r="I39" s="31">
        <v>2665.61</v>
      </c>
      <c r="J39" s="31">
        <v>1087.5</v>
      </c>
      <c r="K39" s="31">
        <v>1450</v>
      </c>
      <c r="L39" s="31">
        <v>1812.5</v>
      </c>
      <c r="M39" s="79">
        <f t="shared" si="0"/>
        <v>3.0003608559389328E-2</v>
      </c>
      <c r="O39" s="28"/>
      <c r="P39" s="28"/>
      <c r="Q39" s="28"/>
      <c r="S39" s="28"/>
      <c r="T39" s="28"/>
    </row>
    <row r="40" spans="1:20" x14ac:dyDescent="0.25">
      <c r="A40" s="10" t="s">
        <v>0</v>
      </c>
      <c r="B40" s="23"/>
      <c r="C40" s="11"/>
      <c r="D40" s="8" t="s">
        <v>25</v>
      </c>
      <c r="E40" s="3">
        <v>9</v>
      </c>
      <c r="F40" s="32">
        <v>7038.82</v>
      </c>
      <c r="G40" s="31">
        <v>5631.04</v>
      </c>
      <c r="H40" s="31">
        <v>4927.17</v>
      </c>
      <c r="I40" s="31">
        <v>2665.61</v>
      </c>
      <c r="J40" s="31">
        <v>1055.82</v>
      </c>
      <c r="K40" s="31">
        <v>1407.76</v>
      </c>
      <c r="L40" s="31">
        <v>1759.7</v>
      </c>
      <c r="M40" s="79">
        <f t="shared" si="0"/>
        <v>3.0002385206451931E-2</v>
      </c>
      <c r="O40" s="28"/>
      <c r="P40" s="28"/>
      <c r="Q40" s="28"/>
      <c r="S40" s="28"/>
      <c r="T40" s="28"/>
    </row>
    <row r="41" spans="1:20" x14ac:dyDescent="0.25">
      <c r="A41" s="10" t="s">
        <v>26</v>
      </c>
      <c r="B41" s="23"/>
      <c r="C41" s="11" t="s">
        <v>1</v>
      </c>
      <c r="D41" s="8" t="s">
        <v>27</v>
      </c>
      <c r="E41" s="3">
        <v>8</v>
      </c>
      <c r="F41" s="32">
        <v>6833.79</v>
      </c>
      <c r="G41" s="31">
        <v>5467.01</v>
      </c>
      <c r="H41" s="31">
        <v>4783.63</v>
      </c>
      <c r="I41" s="31">
        <v>2665.61</v>
      </c>
      <c r="J41" s="31">
        <v>1025.06</v>
      </c>
      <c r="K41" s="31">
        <v>1366.75</v>
      </c>
      <c r="L41" s="31">
        <v>1708.44</v>
      </c>
      <c r="M41" s="79">
        <f t="shared" si="0"/>
        <v>2.9999623196051095E-2</v>
      </c>
      <c r="O41" s="28"/>
      <c r="P41" s="28"/>
      <c r="Q41" s="28"/>
      <c r="S41" s="28"/>
      <c r="T41" s="28"/>
    </row>
    <row r="42" spans="1:20" x14ac:dyDescent="0.25">
      <c r="A42" s="10" t="s">
        <v>2</v>
      </c>
      <c r="B42" s="23"/>
      <c r="C42" s="11"/>
      <c r="D42" s="8" t="s">
        <v>28</v>
      </c>
      <c r="E42" s="3">
        <v>7</v>
      </c>
      <c r="F42" s="32">
        <v>6634.75</v>
      </c>
      <c r="G42" s="31">
        <v>5307.78</v>
      </c>
      <c r="H42" s="31">
        <v>4644.3100000000004</v>
      </c>
      <c r="I42" s="31">
        <v>2665.61</v>
      </c>
      <c r="J42" s="31">
        <v>995.21</v>
      </c>
      <c r="K42" s="31">
        <v>1326.95</v>
      </c>
      <c r="L42" s="31">
        <v>1658.68</v>
      </c>
      <c r="M42" s="79">
        <f t="shared" si="0"/>
        <v>2.9995979216117963E-2</v>
      </c>
      <c r="O42" s="28"/>
      <c r="P42" s="28"/>
      <c r="Q42" s="28"/>
      <c r="S42" s="28"/>
      <c r="T42" s="28"/>
    </row>
    <row r="43" spans="1:20" x14ac:dyDescent="0.25">
      <c r="A43" s="10" t="s">
        <v>24</v>
      </c>
      <c r="B43" s="23"/>
      <c r="C43" s="11"/>
      <c r="D43" s="8" t="s">
        <v>26</v>
      </c>
      <c r="E43" s="3">
        <v>6</v>
      </c>
      <c r="F43" s="32">
        <v>6441.53</v>
      </c>
      <c r="G43" s="31">
        <v>5153.2</v>
      </c>
      <c r="H43" s="31">
        <v>4509.0600000000004</v>
      </c>
      <c r="I43" s="31">
        <v>2665.61</v>
      </c>
      <c r="J43" s="31">
        <v>966.22</v>
      </c>
      <c r="K43" s="31">
        <v>1288.3</v>
      </c>
      <c r="L43" s="31">
        <v>1610.38</v>
      </c>
      <c r="M43" s="79">
        <f t="shared" si="0"/>
        <v>5.0000081502382221E-2</v>
      </c>
      <c r="O43" s="28"/>
      <c r="P43" s="28"/>
      <c r="Q43" s="28"/>
      <c r="S43" s="28"/>
      <c r="T43" s="28"/>
    </row>
    <row r="44" spans="1:20" x14ac:dyDescent="0.25">
      <c r="A44" s="10"/>
      <c r="B44" s="23"/>
      <c r="C44" s="7"/>
      <c r="D44" s="8" t="s">
        <v>30</v>
      </c>
      <c r="E44" s="3">
        <v>5</v>
      </c>
      <c r="F44" s="32">
        <v>6134.79</v>
      </c>
      <c r="G44" s="31">
        <v>4907.83</v>
      </c>
      <c r="H44" s="31">
        <v>4294.3500000000004</v>
      </c>
      <c r="I44" s="31">
        <v>2665.61</v>
      </c>
      <c r="J44" s="31">
        <v>920.21</v>
      </c>
      <c r="K44" s="31">
        <v>1226.95</v>
      </c>
      <c r="L44" s="31">
        <v>1533.69</v>
      </c>
      <c r="M44" s="79">
        <f t="shared" si="0"/>
        <v>3.0006363256308344E-2</v>
      </c>
      <c r="O44" s="28"/>
      <c r="P44" s="28"/>
      <c r="Q44" s="28"/>
      <c r="S44" s="28"/>
      <c r="T44" s="28"/>
    </row>
    <row r="45" spans="1:20" x14ac:dyDescent="0.25">
      <c r="A45" s="10"/>
      <c r="B45" s="23"/>
      <c r="C45" s="11"/>
      <c r="D45" s="8" t="s">
        <v>28</v>
      </c>
      <c r="E45" s="3">
        <v>4</v>
      </c>
      <c r="F45" s="32">
        <v>5956.07</v>
      </c>
      <c r="G45" s="31">
        <v>4764.84</v>
      </c>
      <c r="H45" s="31">
        <v>4169.22</v>
      </c>
      <c r="I45" s="31">
        <v>2665.61</v>
      </c>
      <c r="J45" s="31">
        <v>893.41</v>
      </c>
      <c r="K45" s="31">
        <v>1191.21</v>
      </c>
      <c r="L45" s="31">
        <v>1489.01</v>
      </c>
      <c r="M45" s="79">
        <f t="shared" si="0"/>
        <v>2.9998616539272938E-2</v>
      </c>
      <c r="O45" s="28"/>
      <c r="P45" s="28"/>
      <c r="Q45" s="28"/>
      <c r="S45" s="28"/>
      <c r="T45" s="28"/>
    </row>
    <row r="46" spans="1:20" x14ac:dyDescent="0.25">
      <c r="A46" s="10"/>
      <c r="B46" s="23"/>
      <c r="C46" s="11" t="s">
        <v>2</v>
      </c>
      <c r="D46" s="8"/>
      <c r="E46" s="3">
        <v>3</v>
      </c>
      <c r="F46" s="32">
        <v>5782.6</v>
      </c>
      <c r="G46" s="31">
        <v>4626.07</v>
      </c>
      <c r="H46" s="31">
        <v>4047.82</v>
      </c>
      <c r="I46" s="31">
        <v>2665.61</v>
      </c>
      <c r="J46" s="31">
        <v>867.39</v>
      </c>
      <c r="K46" s="31">
        <v>1156.52</v>
      </c>
      <c r="L46" s="31">
        <v>1445.65</v>
      </c>
      <c r="M46" s="79">
        <f t="shared" si="0"/>
        <v>3.0000872791525746E-2</v>
      </c>
      <c r="O46" s="28"/>
      <c r="P46" s="28"/>
      <c r="Q46" s="28"/>
      <c r="T46" s="28"/>
    </row>
    <row r="47" spans="1:20" x14ac:dyDescent="0.25">
      <c r="A47" s="10"/>
      <c r="B47" s="23"/>
      <c r="C47" s="11"/>
      <c r="D47" s="8"/>
      <c r="E47" s="3">
        <v>2</v>
      </c>
      <c r="F47" s="32">
        <v>5614.17</v>
      </c>
      <c r="G47" s="31">
        <v>4491.33</v>
      </c>
      <c r="H47" s="31">
        <v>3929.91</v>
      </c>
      <c r="I47" s="31">
        <v>2665.61</v>
      </c>
      <c r="J47" s="31">
        <v>842.12</v>
      </c>
      <c r="K47" s="31">
        <v>1122.83</v>
      </c>
      <c r="L47" s="31">
        <v>1403.54</v>
      </c>
      <c r="M47" s="79">
        <f t="shared" ref="M47" si="1">(F47/F48)-1</f>
        <v>3.0003871112146641E-2</v>
      </c>
      <c r="O47" s="28"/>
      <c r="P47" s="28"/>
      <c r="Q47" s="28"/>
      <c r="T47" s="28"/>
    </row>
    <row r="48" spans="1:20" x14ac:dyDescent="0.25">
      <c r="A48" s="10"/>
      <c r="B48" s="25"/>
      <c r="C48" s="11"/>
      <c r="D48" s="12"/>
      <c r="E48" s="3">
        <v>1</v>
      </c>
      <c r="F48" s="32">
        <v>5450.63</v>
      </c>
      <c r="G48" s="31">
        <v>4360.49</v>
      </c>
      <c r="H48" s="31">
        <v>3815.43</v>
      </c>
      <c r="I48" s="31">
        <v>2665.61</v>
      </c>
      <c r="J48" s="31">
        <v>817.59</v>
      </c>
      <c r="K48" s="31">
        <v>1090.1199999999999</v>
      </c>
      <c r="L48" s="31">
        <v>1362.65</v>
      </c>
      <c r="M48" s="79"/>
      <c r="O48" s="28"/>
      <c r="P48" s="28"/>
      <c r="Q48" s="28"/>
      <c r="T48" s="28"/>
    </row>
    <row r="49" spans="1:17" x14ac:dyDescent="0.25">
      <c r="A49" s="6"/>
      <c r="B49" s="6"/>
      <c r="C49" s="7"/>
      <c r="D49" s="13"/>
      <c r="E49" s="3">
        <v>15</v>
      </c>
      <c r="F49" s="32">
        <v>6750.77</v>
      </c>
      <c r="G49" s="33"/>
      <c r="H49" s="33">
        <v>4725.53</v>
      </c>
      <c r="I49" s="33"/>
      <c r="J49" s="33"/>
      <c r="K49" s="33"/>
      <c r="L49" s="33"/>
      <c r="M49" s="79">
        <f t="shared" ref="M49:M57" si="2">(F49/F50)-1</f>
        <v>5.0023642279862557E-2</v>
      </c>
      <c r="O49" s="28"/>
      <c r="Q49" s="28"/>
    </row>
    <row r="50" spans="1:17" x14ac:dyDescent="0.25">
      <c r="A50" s="10"/>
      <c r="B50" s="10"/>
      <c r="C50" s="11"/>
      <c r="D50" s="12"/>
      <c r="E50" s="3">
        <v>14</v>
      </c>
      <c r="F50" s="32">
        <v>6429.16</v>
      </c>
      <c r="G50" s="33"/>
      <c r="H50" s="33">
        <v>4500.41</v>
      </c>
      <c r="I50" s="33"/>
      <c r="J50" s="33"/>
      <c r="K50" s="33"/>
      <c r="L50" s="33"/>
      <c r="M50" s="79">
        <f t="shared" si="2"/>
        <v>4.9981055409660469E-2</v>
      </c>
      <c r="O50" s="28"/>
      <c r="Q50" s="28"/>
    </row>
    <row r="51" spans="1:17" x14ac:dyDescent="0.25">
      <c r="A51" s="10"/>
      <c r="B51" s="10"/>
      <c r="C51" s="11"/>
      <c r="D51" s="12"/>
      <c r="E51" s="3">
        <v>13</v>
      </c>
      <c r="F51" s="32">
        <v>6123.12</v>
      </c>
      <c r="G51" s="33"/>
      <c r="H51" s="33">
        <v>4286.18</v>
      </c>
      <c r="I51" s="33"/>
      <c r="J51" s="33"/>
      <c r="K51" s="33"/>
      <c r="L51" s="33"/>
      <c r="M51" s="79">
        <f t="shared" si="2"/>
        <v>4.9998713892532853E-2</v>
      </c>
      <c r="O51" s="28"/>
      <c r="Q51" s="28"/>
    </row>
    <row r="52" spans="1:17" x14ac:dyDescent="0.25">
      <c r="A52" s="10"/>
      <c r="B52" s="10"/>
      <c r="C52" s="11" t="s">
        <v>0</v>
      </c>
      <c r="D52" s="12"/>
      <c r="E52" s="3">
        <v>12</v>
      </c>
      <c r="F52" s="32">
        <v>5831.55</v>
      </c>
      <c r="G52" s="33"/>
      <c r="H52" s="33">
        <v>4082.08</v>
      </c>
      <c r="I52" s="33"/>
      <c r="J52" s="33"/>
      <c r="K52" s="33"/>
      <c r="L52" s="33"/>
      <c r="M52" s="79">
        <f t="shared" si="2"/>
        <v>4.9995678696694856E-2</v>
      </c>
      <c r="O52" s="28"/>
      <c r="Q52" s="28"/>
    </row>
    <row r="53" spans="1:17" x14ac:dyDescent="0.25">
      <c r="A53" s="10" t="s">
        <v>2</v>
      </c>
      <c r="B53" s="10" t="s">
        <v>2</v>
      </c>
      <c r="C53" s="11"/>
      <c r="D53" s="12"/>
      <c r="E53" s="3">
        <v>11</v>
      </c>
      <c r="F53" s="32">
        <v>5553.88</v>
      </c>
      <c r="G53" s="33"/>
      <c r="H53" s="33">
        <v>3887.71</v>
      </c>
      <c r="I53" s="33"/>
      <c r="J53" s="33"/>
      <c r="K53" s="33"/>
      <c r="L53" s="33"/>
      <c r="M53" s="79">
        <f t="shared" si="2"/>
        <v>5.0009831057065579E-2</v>
      </c>
      <c r="O53" s="28"/>
      <c r="Q53" s="28"/>
    </row>
    <row r="54" spans="1:17" x14ac:dyDescent="0.25">
      <c r="A54" s="10" t="s">
        <v>23</v>
      </c>
      <c r="B54" s="10" t="s">
        <v>23</v>
      </c>
      <c r="C54" s="7"/>
      <c r="D54" s="8" t="s">
        <v>33</v>
      </c>
      <c r="E54" s="3">
        <v>10</v>
      </c>
      <c r="F54" s="32">
        <v>5289.36</v>
      </c>
      <c r="G54" s="33"/>
      <c r="H54" s="33">
        <v>3702.55</v>
      </c>
      <c r="I54" s="33"/>
      <c r="J54" s="33"/>
      <c r="K54" s="33"/>
      <c r="L54" s="33"/>
      <c r="M54" s="79">
        <f t="shared" si="2"/>
        <v>1.9987619824479053E-2</v>
      </c>
      <c r="O54" s="28"/>
      <c r="Q54" s="28"/>
    </row>
    <row r="55" spans="1:17" x14ac:dyDescent="0.25">
      <c r="A55" s="10" t="s">
        <v>35</v>
      </c>
      <c r="B55" s="10" t="s">
        <v>35</v>
      </c>
      <c r="C55" s="11"/>
      <c r="D55" s="8" t="s">
        <v>32</v>
      </c>
      <c r="E55" s="3">
        <v>9</v>
      </c>
      <c r="F55" s="32">
        <v>5185.71</v>
      </c>
      <c r="G55" s="33"/>
      <c r="H55" s="33">
        <v>3629.99</v>
      </c>
      <c r="I55" s="33"/>
      <c r="J55" s="33"/>
      <c r="K55" s="33"/>
      <c r="L55" s="33"/>
      <c r="M55" s="79">
        <f t="shared" si="2"/>
        <v>2.0001888269518986E-2</v>
      </c>
      <c r="O55" s="28"/>
      <c r="Q55" s="28"/>
    </row>
    <row r="56" spans="1:17" x14ac:dyDescent="0.25">
      <c r="A56" s="10" t="s">
        <v>26</v>
      </c>
      <c r="B56" s="10" t="s">
        <v>26</v>
      </c>
      <c r="C56" s="11" t="s">
        <v>1</v>
      </c>
      <c r="D56" s="8" t="s">
        <v>34</v>
      </c>
      <c r="E56" s="3">
        <v>8</v>
      </c>
      <c r="F56" s="32">
        <v>5084.0200000000004</v>
      </c>
      <c r="G56" s="33"/>
      <c r="H56" s="33">
        <v>3558.81</v>
      </c>
      <c r="I56" s="33"/>
      <c r="J56" s="33"/>
      <c r="K56" s="33"/>
      <c r="L56" s="33"/>
      <c r="M56" s="79">
        <f t="shared" si="2"/>
        <v>2.0006821419256582E-2</v>
      </c>
      <c r="O56" s="28"/>
      <c r="Q56" s="28"/>
    </row>
    <row r="57" spans="1:17" x14ac:dyDescent="0.25">
      <c r="A57" s="10" t="s">
        <v>24</v>
      </c>
      <c r="B57" s="10" t="s">
        <v>24</v>
      </c>
      <c r="C57" s="11"/>
      <c r="D57" s="8" t="s">
        <v>26</v>
      </c>
      <c r="E57" s="3">
        <v>7</v>
      </c>
      <c r="F57" s="32">
        <v>4984.3</v>
      </c>
      <c r="G57" s="33"/>
      <c r="H57" s="33">
        <v>3489.01</v>
      </c>
      <c r="I57" s="33"/>
      <c r="J57" s="33"/>
      <c r="K57" s="33"/>
      <c r="L57" s="33"/>
      <c r="M57" s="79">
        <f t="shared" si="2"/>
        <v>1.9993451479556335E-2</v>
      </c>
      <c r="O57" s="28"/>
      <c r="Q57" s="28"/>
    </row>
    <row r="58" spans="1:17" x14ac:dyDescent="0.25">
      <c r="A58" s="10" t="s">
        <v>26</v>
      </c>
      <c r="B58" s="10" t="s">
        <v>26</v>
      </c>
      <c r="C58" s="11"/>
      <c r="D58" s="8" t="s">
        <v>30</v>
      </c>
      <c r="E58" s="3">
        <v>6</v>
      </c>
      <c r="F58" s="32">
        <v>4886.6000000000004</v>
      </c>
      <c r="G58" s="33"/>
      <c r="H58" s="33">
        <v>3420.62</v>
      </c>
      <c r="I58" s="33"/>
      <c r="J58" s="33"/>
      <c r="K58" s="33"/>
      <c r="L58" s="33"/>
      <c r="M58" s="79">
        <f t="shared" ref="M58:M64" si="3">(F58/F59)-1</f>
        <v>4.9996562038023828E-2</v>
      </c>
      <c r="O58" s="28"/>
      <c r="Q58" s="28"/>
    </row>
    <row r="59" spans="1:17" x14ac:dyDescent="0.25">
      <c r="A59" s="10" t="s">
        <v>2</v>
      </c>
      <c r="B59" s="10" t="s">
        <v>2</v>
      </c>
      <c r="C59" s="7"/>
      <c r="D59" s="12"/>
      <c r="E59" s="3">
        <v>5</v>
      </c>
      <c r="F59" s="32">
        <v>4653.92</v>
      </c>
      <c r="G59" s="33"/>
      <c r="H59" s="33">
        <v>3257.74</v>
      </c>
      <c r="I59" s="33"/>
      <c r="J59" s="33"/>
      <c r="K59" s="33"/>
      <c r="L59" s="33"/>
      <c r="M59" s="79">
        <f t="shared" si="3"/>
        <v>1.9985841809618377E-2</v>
      </c>
      <c r="O59" s="28"/>
      <c r="Q59" s="28"/>
    </row>
    <row r="60" spans="1:17" x14ac:dyDescent="0.25">
      <c r="A60" s="10" t="s">
        <v>28</v>
      </c>
      <c r="B60" s="10" t="s">
        <v>28</v>
      </c>
      <c r="C60" s="11"/>
      <c r="D60" s="12"/>
      <c r="E60" s="3">
        <v>4</v>
      </c>
      <c r="F60" s="32">
        <v>4562.7299999999996</v>
      </c>
      <c r="G60" s="33"/>
      <c r="H60" s="33">
        <v>3193.91</v>
      </c>
      <c r="I60" s="33"/>
      <c r="J60" s="33"/>
      <c r="K60" s="33"/>
      <c r="L60" s="33"/>
      <c r="M60" s="79">
        <f t="shared" si="3"/>
        <v>2.0001073042926087E-2</v>
      </c>
      <c r="O60" s="28"/>
      <c r="Q60" s="28"/>
    </row>
    <row r="61" spans="1:17" x14ac:dyDescent="0.25">
      <c r="A61" s="10"/>
      <c r="B61" s="10"/>
      <c r="C61" s="11" t="s">
        <v>2</v>
      </c>
      <c r="D61" s="12"/>
      <c r="E61" s="3">
        <v>3</v>
      </c>
      <c r="F61" s="32">
        <v>4473.26</v>
      </c>
      <c r="G61" s="33"/>
      <c r="H61" s="33">
        <v>3131.28</v>
      </c>
      <c r="I61" s="33"/>
      <c r="J61" s="33"/>
      <c r="K61" s="33"/>
      <c r="L61" s="33"/>
      <c r="M61" s="79">
        <f t="shared" si="3"/>
        <v>2.0004423638648072E-2</v>
      </c>
      <c r="O61" s="28"/>
      <c r="Q61" s="28"/>
    </row>
    <row r="62" spans="1:17" x14ac:dyDescent="0.25">
      <c r="A62" s="10"/>
      <c r="B62" s="10"/>
      <c r="C62" s="11"/>
      <c r="D62" s="12"/>
      <c r="E62" s="3">
        <v>2</v>
      </c>
      <c r="F62" s="32">
        <v>4385.53</v>
      </c>
      <c r="G62" s="33"/>
      <c r="H62" s="33">
        <v>3069.87</v>
      </c>
      <c r="I62" s="33"/>
      <c r="J62" s="33"/>
      <c r="K62" s="33"/>
      <c r="L62" s="33"/>
      <c r="M62" s="79">
        <f t="shared" si="3"/>
        <v>1.9995069262901177E-2</v>
      </c>
      <c r="O62" s="28"/>
      <c r="Q62" s="28"/>
    </row>
    <row r="63" spans="1:17" x14ac:dyDescent="0.25">
      <c r="A63" s="9"/>
      <c r="B63" s="9"/>
      <c r="C63" s="9"/>
      <c r="D63" s="14"/>
      <c r="E63" s="3">
        <v>1</v>
      </c>
      <c r="F63" s="32">
        <v>4299.5600000000004</v>
      </c>
      <c r="G63" s="33"/>
      <c r="H63" s="33">
        <v>3009.69</v>
      </c>
      <c r="I63" s="33"/>
      <c r="J63" s="33"/>
      <c r="K63" s="33"/>
      <c r="L63" s="33"/>
      <c r="M63" s="79"/>
      <c r="O63" s="28"/>
      <c r="Q63" s="28"/>
    </row>
    <row r="64" spans="1:17" x14ac:dyDescent="0.25">
      <c r="A64" s="10"/>
      <c r="B64" s="10"/>
      <c r="C64" s="11"/>
      <c r="D64" s="12"/>
      <c r="E64" s="3">
        <v>15</v>
      </c>
      <c r="F64" s="32">
        <v>5079.6000000000004</v>
      </c>
      <c r="G64" s="33"/>
      <c r="H64" s="33"/>
      <c r="I64" s="33"/>
      <c r="J64" s="33"/>
      <c r="K64" s="33"/>
      <c r="L64" s="33"/>
      <c r="M64" s="79">
        <f t="shared" si="3"/>
        <v>4.9998759746326726E-2</v>
      </c>
      <c r="O64" s="28"/>
    </row>
    <row r="65" spans="1:16" x14ac:dyDescent="0.25">
      <c r="A65" s="10"/>
      <c r="B65" s="10"/>
      <c r="C65" s="11"/>
      <c r="D65" s="12"/>
      <c r="E65" s="3">
        <v>14</v>
      </c>
      <c r="F65" s="32">
        <v>4837.72</v>
      </c>
      <c r="G65" s="33"/>
      <c r="H65" s="33"/>
      <c r="I65" s="33"/>
      <c r="J65" s="33"/>
      <c r="K65" s="33"/>
      <c r="L65" s="33"/>
      <c r="M65" s="79">
        <f t="shared" ref="M65:M76" si="4">(F65/F66)-1</f>
        <v>5.0005100568007999E-2</v>
      </c>
      <c r="O65" s="28"/>
    </row>
    <row r="66" spans="1:16" x14ac:dyDescent="0.25">
      <c r="A66" s="10" t="s">
        <v>2</v>
      </c>
      <c r="B66" s="10" t="s">
        <v>30</v>
      </c>
      <c r="C66" s="11"/>
      <c r="D66" s="12"/>
      <c r="E66" s="3">
        <v>13</v>
      </c>
      <c r="F66" s="32">
        <v>4607.33</v>
      </c>
      <c r="G66" s="33"/>
      <c r="H66" s="33"/>
      <c r="I66" s="33"/>
      <c r="J66" s="33"/>
      <c r="K66" s="33"/>
      <c r="L66" s="33"/>
      <c r="M66" s="79">
        <f t="shared" si="4"/>
        <v>4.998404740200546E-2</v>
      </c>
      <c r="O66" s="28"/>
    </row>
    <row r="67" spans="1:16" x14ac:dyDescent="0.25">
      <c r="A67" s="10" t="s">
        <v>29</v>
      </c>
      <c r="B67" s="10" t="s">
        <v>25</v>
      </c>
      <c r="C67" s="11" t="s">
        <v>0</v>
      </c>
      <c r="D67" s="8" t="s">
        <v>31</v>
      </c>
      <c r="E67" s="3">
        <v>12</v>
      </c>
      <c r="F67" s="32">
        <v>4388</v>
      </c>
      <c r="G67" s="33"/>
      <c r="H67" s="33"/>
      <c r="I67" s="33"/>
      <c r="J67" s="33"/>
      <c r="K67" s="33"/>
      <c r="L67" s="33"/>
      <c r="M67" s="79">
        <f t="shared" si="4"/>
        <v>5.0024527692362986E-2</v>
      </c>
      <c r="O67" s="28"/>
    </row>
    <row r="68" spans="1:16" x14ac:dyDescent="0.25">
      <c r="A68" s="10" t="s">
        <v>27</v>
      </c>
      <c r="B68" s="10" t="s">
        <v>27</v>
      </c>
      <c r="C68" s="9"/>
      <c r="D68" s="8" t="s">
        <v>23</v>
      </c>
      <c r="E68" s="3">
        <v>11</v>
      </c>
      <c r="F68" s="32">
        <v>4178.95</v>
      </c>
      <c r="G68" s="33"/>
      <c r="H68" s="33"/>
      <c r="I68" s="33"/>
      <c r="J68" s="33"/>
      <c r="K68" s="33"/>
      <c r="L68" s="33"/>
      <c r="M68" s="79">
        <f t="shared" si="4"/>
        <v>4.9976884654425513E-2</v>
      </c>
      <c r="O68" s="28"/>
    </row>
    <row r="69" spans="1:16" x14ac:dyDescent="0.25">
      <c r="A69" s="10" t="s">
        <v>21</v>
      </c>
      <c r="B69" s="10" t="s">
        <v>28</v>
      </c>
      <c r="C69" s="11"/>
      <c r="D69" s="8" t="s">
        <v>21</v>
      </c>
      <c r="E69" s="3">
        <v>10</v>
      </c>
      <c r="F69" s="32">
        <v>3980.04</v>
      </c>
      <c r="G69" s="33"/>
      <c r="H69" s="33"/>
      <c r="I69" s="33"/>
      <c r="J69" s="33"/>
      <c r="K69" s="33"/>
      <c r="L69" s="33"/>
      <c r="M69" s="79">
        <f t="shared" si="4"/>
        <v>2.0013070387882914E-2</v>
      </c>
      <c r="O69" s="28"/>
    </row>
    <row r="70" spans="1:16" x14ac:dyDescent="0.25">
      <c r="A70" s="10" t="s">
        <v>34</v>
      </c>
      <c r="B70" s="10" t="s">
        <v>2</v>
      </c>
      <c r="C70" s="11"/>
      <c r="D70" s="8" t="s">
        <v>34</v>
      </c>
      <c r="E70" s="3">
        <v>9</v>
      </c>
      <c r="F70" s="32">
        <v>3901.95</v>
      </c>
      <c r="G70" s="33"/>
      <c r="H70" s="33"/>
      <c r="I70" s="33"/>
      <c r="J70" s="33"/>
      <c r="K70" s="33"/>
      <c r="L70" s="33"/>
      <c r="M70" s="79">
        <f t="shared" si="4"/>
        <v>1.9989648357852996E-2</v>
      </c>
      <c r="O70" s="28"/>
    </row>
    <row r="71" spans="1:16" x14ac:dyDescent="0.25">
      <c r="A71" s="10" t="s">
        <v>27</v>
      </c>
      <c r="B71" s="10" t="s">
        <v>0</v>
      </c>
      <c r="C71" s="11" t="s">
        <v>1</v>
      </c>
      <c r="D71" s="8" t="s">
        <v>2</v>
      </c>
      <c r="E71" s="3">
        <v>8</v>
      </c>
      <c r="F71" s="32">
        <v>3825.48</v>
      </c>
      <c r="G71" s="33"/>
      <c r="H71" s="33"/>
      <c r="I71" s="33"/>
      <c r="J71" s="33"/>
      <c r="K71" s="33"/>
      <c r="L71" s="33"/>
      <c r="M71" s="79">
        <f t="shared" si="4"/>
        <v>1.9992001066524434E-2</v>
      </c>
      <c r="O71" s="28"/>
    </row>
    <row r="72" spans="1:16" x14ac:dyDescent="0.25">
      <c r="A72" s="10" t="s">
        <v>21</v>
      </c>
      <c r="B72" s="10" t="s">
        <v>26</v>
      </c>
      <c r="C72" s="11"/>
      <c r="D72" s="8" t="s">
        <v>33</v>
      </c>
      <c r="E72" s="3">
        <v>7</v>
      </c>
      <c r="F72" s="32">
        <v>3750.5</v>
      </c>
      <c r="G72" s="33"/>
      <c r="H72" s="33"/>
      <c r="I72" s="33"/>
      <c r="J72" s="33"/>
      <c r="K72" s="33"/>
      <c r="L72" s="33"/>
      <c r="M72" s="79">
        <f t="shared" si="4"/>
        <v>2.0011313816999055E-2</v>
      </c>
      <c r="O72" s="28"/>
    </row>
    <row r="73" spans="1:16" x14ac:dyDescent="0.25">
      <c r="A73" s="10" t="s">
        <v>29</v>
      </c>
      <c r="B73" s="10" t="s">
        <v>30</v>
      </c>
      <c r="C73" s="9"/>
      <c r="D73" s="8" t="s">
        <v>27</v>
      </c>
      <c r="E73" s="3">
        <v>6</v>
      </c>
      <c r="F73" s="32">
        <v>3676.92</v>
      </c>
      <c r="G73" s="33"/>
      <c r="H73" s="33"/>
      <c r="I73" s="33"/>
      <c r="J73" s="33"/>
      <c r="K73" s="33"/>
      <c r="L73" s="33"/>
      <c r="M73" s="79">
        <f t="shared" si="4"/>
        <v>5.0002570092123388E-2</v>
      </c>
      <c r="O73" s="28"/>
    </row>
    <row r="74" spans="1:16" x14ac:dyDescent="0.25">
      <c r="A74" s="10" t="s">
        <v>27</v>
      </c>
      <c r="B74" s="10" t="s">
        <v>21</v>
      </c>
      <c r="C74" s="11"/>
      <c r="D74" s="8" t="s">
        <v>21</v>
      </c>
      <c r="E74" s="3">
        <v>5</v>
      </c>
      <c r="F74" s="32">
        <v>3501.82</v>
      </c>
      <c r="G74" s="33"/>
      <c r="H74" s="33"/>
      <c r="I74" s="33"/>
      <c r="J74" s="33"/>
      <c r="K74" s="33"/>
      <c r="L74" s="33"/>
      <c r="M74" s="79">
        <f t="shared" si="4"/>
        <v>1.9987183968309452E-2</v>
      </c>
      <c r="O74" s="28"/>
    </row>
    <row r="75" spans="1:16" x14ac:dyDescent="0.25">
      <c r="A75" s="10"/>
      <c r="B75" s="10" t="s">
        <v>2</v>
      </c>
      <c r="C75" s="11"/>
      <c r="D75" s="8" t="s">
        <v>29</v>
      </c>
      <c r="E75" s="3">
        <v>4</v>
      </c>
      <c r="F75" s="32">
        <v>3433.2</v>
      </c>
      <c r="G75" s="33"/>
      <c r="H75" s="33"/>
      <c r="I75" s="33"/>
      <c r="J75" s="33"/>
      <c r="K75" s="33"/>
      <c r="L75" s="33"/>
      <c r="M75" s="79">
        <f t="shared" si="4"/>
        <v>2.0009804358482874E-2</v>
      </c>
      <c r="O75" s="28"/>
    </row>
    <row r="76" spans="1:16" x14ac:dyDescent="0.25">
      <c r="A76" s="10"/>
      <c r="B76" s="10" t="s">
        <v>24</v>
      </c>
      <c r="C76" s="11" t="s">
        <v>2</v>
      </c>
      <c r="D76" s="8" t="s">
        <v>2</v>
      </c>
      <c r="E76" s="3">
        <v>3</v>
      </c>
      <c r="F76" s="32">
        <v>3365.85</v>
      </c>
      <c r="G76" s="33"/>
      <c r="H76" s="33"/>
      <c r="I76" s="33"/>
      <c r="J76" s="33"/>
      <c r="K76" s="33"/>
      <c r="L76" s="33"/>
      <c r="M76" s="79">
        <f t="shared" si="4"/>
        <v>1.997618131293688E-2</v>
      </c>
      <c r="O76" s="28"/>
    </row>
    <row r="77" spans="1:16" x14ac:dyDescent="0.25">
      <c r="A77" s="10"/>
      <c r="B77" s="10"/>
      <c r="C77" s="11"/>
      <c r="D77" s="8" t="s">
        <v>24</v>
      </c>
      <c r="E77" s="3">
        <v>2</v>
      </c>
      <c r="F77" s="32">
        <v>3299.93</v>
      </c>
      <c r="G77" s="33"/>
      <c r="H77" s="33"/>
      <c r="I77" s="33"/>
      <c r="J77" s="33"/>
      <c r="K77" s="33"/>
      <c r="L77" s="33"/>
      <c r="M77" s="79">
        <f>(F77/F78)-1</f>
        <v>2.000488376334153E-2</v>
      </c>
      <c r="O77" s="28"/>
    </row>
    <row r="78" spans="1:16" x14ac:dyDescent="0.25">
      <c r="A78" s="15"/>
      <c r="B78" s="15"/>
      <c r="C78" s="11"/>
      <c r="D78" s="9"/>
      <c r="E78" s="3">
        <v>1</v>
      </c>
      <c r="F78" s="32">
        <v>3235.21</v>
      </c>
      <c r="G78" s="33"/>
      <c r="H78" s="33"/>
      <c r="I78" s="33"/>
      <c r="J78" s="33"/>
      <c r="K78" s="33"/>
      <c r="L78" s="33"/>
      <c r="O78" s="28"/>
    </row>
    <row r="79" spans="1:16" ht="6" customHeight="1" x14ac:dyDescent="0.25">
      <c r="B79" s="1"/>
      <c r="C79" s="16"/>
      <c r="D79" s="1"/>
      <c r="E79" s="1"/>
      <c r="F79" s="1"/>
      <c r="G79" s="1"/>
      <c r="H79" s="1"/>
      <c r="I79" s="1"/>
      <c r="J79" s="1"/>
      <c r="K79" s="1"/>
      <c r="L79" s="1"/>
      <c r="O79" s="28"/>
      <c r="P79" s="28"/>
    </row>
    <row r="80" spans="1:16" x14ac:dyDescent="0.25">
      <c r="A80" s="17" t="s">
        <v>36</v>
      </c>
      <c r="B80" s="17"/>
      <c r="C80" s="27"/>
      <c r="D80" s="17"/>
      <c r="E80" s="17"/>
      <c r="F80" s="17"/>
      <c r="G80" s="17"/>
      <c r="H80" s="17"/>
      <c r="I80" s="17"/>
      <c r="J80" s="17"/>
      <c r="K80" s="17"/>
      <c r="O80" s="28"/>
    </row>
    <row r="81" spans="1:17" x14ac:dyDescent="0.25">
      <c r="A81" s="17" t="s">
        <v>47</v>
      </c>
      <c r="B81" s="17"/>
      <c r="C81" s="27"/>
      <c r="D81" s="17"/>
      <c r="E81" s="17"/>
      <c r="F81" s="17"/>
      <c r="G81" s="17"/>
      <c r="H81" s="17"/>
      <c r="I81" s="17"/>
      <c r="J81" s="17"/>
      <c r="K81" s="17"/>
      <c r="O81" s="28"/>
    </row>
    <row r="82" spans="1:17" x14ac:dyDescent="0.25">
      <c r="A82" s="27"/>
      <c r="B82" s="26" t="s">
        <v>39</v>
      </c>
      <c r="C82" s="27"/>
      <c r="D82" s="17"/>
      <c r="E82" s="17"/>
      <c r="F82" s="17"/>
      <c r="G82" s="17"/>
      <c r="H82" s="17"/>
      <c r="I82" s="17"/>
      <c r="J82" s="17"/>
      <c r="K82" s="17"/>
      <c r="O82" s="28"/>
    </row>
    <row r="83" spans="1:17" x14ac:dyDescent="0.25">
      <c r="A83" s="27"/>
      <c r="B83" s="26" t="s">
        <v>48</v>
      </c>
      <c r="C83" s="17"/>
      <c r="D83" s="27"/>
      <c r="E83" s="27"/>
      <c r="F83" s="27"/>
      <c r="G83" s="27"/>
      <c r="H83" s="27"/>
      <c r="I83" s="27"/>
      <c r="J83" s="27"/>
      <c r="K83" s="27"/>
      <c r="O83" s="28"/>
    </row>
    <row r="84" spans="1:17" x14ac:dyDescent="0.25">
      <c r="A84" s="27" t="s">
        <v>37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O84" s="28"/>
      <c r="Q84" s="28"/>
    </row>
    <row r="85" spans="1:17" x14ac:dyDescent="0.25">
      <c r="A85" s="27"/>
      <c r="B85" s="27" t="s">
        <v>18</v>
      </c>
      <c r="C85" s="27" t="s">
        <v>43</v>
      </c>
      <c r="D85" s="27"/>
      <c r="E85" s="27"/>
      <c r="F85" s="27"/>
      <c r="G85" s="27" t="s">
        <v>40</v>
      </c>
      <c r="H85" s="27"/>
      <c r="I85" s="27"/>
      <c r="J85" s="27"/>
      <c r="K85" s="27"/>
    </row>
    <row r="86" spans="1:17" x14ac:dyDescent="0.25">
      <c r="A86" s="27"/>
      <c r="B86" s="27" t="s">
        <v>19</v>
      </c>
      <c r="C86" s="27" t="s">
        <v>44</v>
      </c>
      <c r="D86" s="27"/>
      <c r="E86" s="27"/>
      <c r="F86" s="27"/>
      <c r="G86" s="27" t="s">
        <v>41</v>
      </c>
      <c r="H86" s="27"/>
      <c r="I86" s="27"/>
      <c r="J86" s="27"/>
      <c r="K86" s="27"/>
    </row>
    <row r="87" spans="1:17" x14ac:dyDescent="0.25">
      <c r="A87" s="27"/>
      <c r="B87" s="27" t="s">
        <v>20</v>
      </c>
      <c r="C87" s="27" t="s">
        <v>45</v>
      </c>
      <c r="D87" s="27"/>
      <c r="E87" s="27"/>
      <c r="F87" s="27"/>
      <c r="G87" s="34" t="s">
        <v>49</v>
      </c>
      <c r="H87" s="27"/>
      <c r="I87" s="27"/>
      <c r="J87" s="27"/>
      <c r="K87" s="27"/>
    </row>
    <row r="88" spans="1:17" x14ac:dyDescent="0.25">
      <c r="A88" s="27"/>
      <c r="B88" s="27"/>
      <c r="C88" s="27" t="s">
        <v>46</v>
      </c>
      <c r="D88" s="27"/>
      <c r="E88" s="27"/>
      <c r="F88" s="27"/>
      <c r="G88" s="27" t="s">
        <v>42</v>
      </c>
      <c r="H88" s="27"/>
      <c r="I88" s="27"/>
      <c r="J88" s="27"/>
      <c r="K88" s="27"/>
    </row>
    <row r="92" spans="1:17" x14ac:dyDescent="0.25">
      <c r="B92" s="18"/>
      <c r="E92" s="18"/>
      <c r="F92" s="19"/>
      <c r="G92" s="19"/>
    </row>
    <row r="93" spans="1:17" x14ac:dyDescent="0.25">
      <c r="E93" s="18"/>
      <c r="F93" s="18"/>
      <c r="G93" s="18"/>
    </row>
    <row r="94" spans="1:17" x14ac:dyDescent="0.25">
      <c r="E94" s="18"/>
    </row>
    <row r="95" spans="1:17" x14ac:dyDescent="0.25">
      <c r="E95" s="18"/>
    </row>
  </sheetData>
  <mergeCells count="14">
    <mergeCell ref="A14:E14"/>
    <mergeCell ref="A15:E18"/>
    <mergeCell ref="B4:L4"/>
    <mergeCell ref="B5:L5"/>
    <mergeCell ref="B6:L6"/>
    <mergeCell ref="B12:L12"/>
    <mergeCell ref="F14:F16"/>
    <mergeCell ref="H14:L14"/>
    <mergeCell ref="G15:H15"/>
    <mergeCell ref="I15:L15"/>
    <mergeCell ref="G16:H16"/>
    <mergeCell ref="J16:L16"/>
    <mergeCell ref="F17:F18"/>
    <mergeCell ref="J17:L17"/>
  </mergeCells>
  <pageMargins left="0.62992125984251968" right="0.51181102362204722" top="0.19685039370078741" bottom="0.19685039370078741" header="0.11811023622047245" footer="0.11811023622047245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"/>
  <sheetViews>
    <sheetView topLeftCell="A7" workbookViewId="0">
      <selection activeCell="U6" sqref="U6:AA20"/>
    </sheetView>
  </sheetViews>
  <sheetFormatPr defaultRowHeight="15" x14ac:dyDescent="0.25"/>
  <cols>
    <col min="14" max="14" width="8.7109375" customWidth="1"/>
    <col min="15" max="15" width="11.28515625" bestFit="1" customWidth="1"/>
  </cols>
  <sheetData>
    <row r="1" spans="1:27" x14ac:dyDescent="0.25">
      <c r="A1" s="108" t="s">
        <v>10</v>
      </c>
      <c r="B1" s="108"/>
      <c r="C1" s="108"/>
      <c r="D1" s="108"/>
      <c r="E1" s="108"/>
      <c r="F1" s="108" t="s">
        <v>11</v>
      </c>
      <c r="G1" s="3"/>
      <c r="H1" s="108" t="s">
        <v>12</v>
      </c>
      <c r="I1" s="108"/>
      <c r="J1" s="108"/>
      <c r="K1" s="108"/>
      <c r="L1" s="108"/>
      <c r="P1" s="108" t="s">
        <v>10</v>
      </c>
      <c r="Q1" s="108"/>
      <c r="R1" s="108"/>
      <c r="S1" s="108"/>
      <c r="T1" s="108"/>
      <c r="U1" s="108" t="s">
        <v>11</v>
      </c>
      <c r="V1" s="3"/>
      <c r="W1" s="108" t="s">
        <v>12</v>
      </c>
      <c r="X1" s="108"/>
      <c r="Y1" s="108"/>
      <c r="Z1" s="108"/>
      <c r="AA1" s="108"/>
    </row>
    <row r="2" spans="1:27" x14ac:dyDescent="0.25">
      <c r="A2" s="108" t="s">
        <v>13</v>
      </c>
      <c r="B2" s="108"/>
      <c r="C2" s="108"/>
      <c r="D2" s="108"/>
      <c r="E2" s="108"/>
      <c r="F2" s="108"/>
      <c r="G2" s="111" t="s">
        <v>14</v>
      </c>
      <c r="H2" s="112"/>
      <c r="I2" s="108" t="s">
        <v>15</v>
      </c>
      <c r="J2" s="108"/>
      <c r="K2" s="108"/>
      <c r="L2" s="108"/>
      <c r="P2" s="108" t="s">
        <v>13</v>
      </c>
      <c r="Q2" s="108"/>
      <c r="R2" s="108"/>
      <c r="S2" s="108"/>
      <c r="T2" s="108"/>
      <c r="U2" s="108"/>
      <c r="V2" s="111" t="s">
        <v>14</v>
      </c>
      <c r="W2" s="112"/>
      <c r="X2" s="108" t="s">
        <v>15</v>
      </c>
      <c r="Y2" s="108"/>
      <c r="Z2" s="108"/>
      <c r="AA2" s="108"/>
    </row>
    <row r="3" spans="1:27" x14ac:dyDescent="0.25">
      <c r="A3" s="108"/>
      <c r="B3" s="108"/>
      <c r="C3" s="108"/>
      <c r="D3" s="108"/>
      <c r="E3" s="108"/>
      <c r="F3" s="108"/>
      <c r="G3" s="113" t="s">
        <v>16</v>
      </c>
      <c r="H3" s="114"/>
      <c r="I3" s="20" t="s">
        <v>17</v>
      </c>
      <c r="J3" s="108" t="s">
        <v>16</v>
      </c>
      <c r="K3" s="108"/>
      <c r="L3" s="108"/>
      <c r="P3" s="108"/>
      <c r="Q3" s="108"/>
      <c r="R3" s="108"/>
      <c r="S3" s="108"/>
      <c r="T3" s="108"/>
      <c r="U3" s="108"/>
      <c r="V3" s="113" t="s">
        <v>16</v>
      </c>
      <c r="W3" s="114"/>
      <c r="X3" s="20" t="s">
        <v>17</v>
      </c>
      <c r="Y3" s="108" t="s">
        <v>16</v>
      </c>
      <c r="Z3" s="108"/>
      <c r="AA3" s="108"/>
    </row>
    <row r="4" spans="1:27" x14ac:dyDescent="0.25">
      <c r="A4" s="108"/>
      <c r="B4" s="108"/>
      <c r="C4" s="108"/>
      <c r="D4" s="108"/>
      <c r="E4" s="108"/>
      <c r="F4" s="108" t="s">
        <v>16</v>
      </c>
      <c r="G4" s="4" t="s">
        <v>18</v>
      </c>
      <c r="H4" s="3" t="s">
        <v>19</v>
      </c>
      <c r="I4" s="3" t="s">
        <v>20</v>
      </c>
      <c r="J4" s="108" t="s">
        <v>38</v>
      </c>
      <c r="K4" s="108"/>
      <c r="L4" s="108"/>
      <c r="P4" s="108"/>
      <c r="Q4" s="108"/>
      <c r="R4" s="108"/>
      <c r="S4" s="108"/>
      <c r="T4" s="108"/>
      <c r="U4" s="108" t="s">
        <v>16</v>
      </c>
      <c r="V4" s="4" t="s">
        <v>18</v>
      </c>
      <c r="W4" s="3" t="s">
        <v>19</v>
      </c>
      <c r="X4" s="3" t="s">
        <v>20</v>
      </c>
      <c r="Y4" s="108" t="s">
        <v>38</v>
      </c>
      <c r="Z4" s="108"/>
      <c r="AA4" s="108"/>
    </row>
    <row r="5" spans="1:27" x14ac:dyDescent="0.25">
      <c r="A5" s="108"/>
      <c r="B5" s="108"/>
      <c r="C5" s="108"/>
      <c r="D5" s="108"/>
      <c r="E5" s="108"/>
      <c r="F5" s="108"/>
      <c r="G5" s="5">
        <v>0.8</v>
      </c>
      <c r="H5" s="5">
        <v>0.3</v>
      </c>
      <c r="I5" s="5"/>
      <c r="J5" s="5">
        <v>0.15</v>
      </c>
      <c r="K5" s="5">
        <v>0.2</v>
      </c>
      <c r="L5" s="5">
        <v>0.25</v>
      </c>
      <c r="P5" s="108"/>
      <c r="Q5" s="108"/>
      <c r="R5" s="108"/>
      <c r="S5" s="108"/>
      <c r="T5" s="108"/>
      <c r="U5" s="108"/>
      <c r="V5" s="5">
        <v>0.8</v>
      </c>
      <c r="W5" s="5">
        <v>0.7</v>
      </c>
      <c r="X5" s="5"/>
      <c r="Y5" s="5">
        <v>0.15</v>
      </c>
      <c r="Z5" s="5">
        <v>0.2</v>
      </c>
      <c r="AA5" s="5">
        <v>0.25</v>
      </c>
    </row>
    <row r="6" spans="1:27" x14ac:dyDescent="0.25">
      <c r="A6" s="48"/>
      <c r="B6" s="115" t="s">
        <v>62</v>
      </c>
      <c r="C6" s="49"/>
      <c r="D6" s="50"/>
      <c r="E6" s="51">
        <v>15</v>
      </c>
      <c r="F6" s="52">
        <f t="shared" ref="F6:F18" si="0">F7*(1+M6)</f>
        <v>10396.380163886666</v>
      </c>
      <c r="G6" s="53">
        <f t="shared" ref="G6:G19" si="1">F6*$G$5</f>
        <v>8317.104131109334</v>
      </c>
      <c r="H6" s="53">
        <f t="shared" ref="H6:H19" si="2">F6*($H$5)</f>
        <v>3118.9140491659996</v>
      </c>
      <c r="I6" s="53"/>
      <c r="J6" s="53">
        <f>F6*$J$5</f>
        <v>1559.4570245829998</v>
      </c>
      <c r="K6" s="53">
        <f>F6*$K$5</f>
        <v>2079.2760327773335</v>
      </c>
      <c r="L6" s="53">
        <f>F6*$L$5</f>
        <v>2599.0950409716665</v>
      </c>
      <c r="M6" s="35">
        <v>0.05</v>
      </c>
      <c r="N6" s="35"/>
      <c r="P6" s="6"/>
      <c r="Q6" s="120" t="s">
        <v>62</v>
      </c>
      <c r="R6" s="7"/>
      <c r="S6" s="8"/>
      <c r="T6" s="9">
        <v>15</v>
      </c>
      <c r="U6" s="30">
        <v>9623.16</v>
      </c>
      <c r="V6" s="31">
        <v>7698.52</v>
      </c>
      <c r="W6" s="31"/>
      <c r="X6" s="31"/>
      <c r="Y6" s="31">
        <v>1443.47</v>
      </c>
      <c r="Z6" s="31">
        <v>1924.63</v>
      </c>
      <c r="AA6" s="31">
        <v>2405.79</v>
      </c>
    </row>
    <row r="7" spans="1:27" x14ac:dyDescent="0.25">
      <c r="A7" s="54"/>
      <c r="B7" s="116"/>
      <c r="C7" s="55"/>
      <c r="D7" s="50"/>
      <c r="E7" s="51">
        <v>14</v>
      </c>
      <c r="F7" s="52">
        <f t="shared" si="0"/>
        <v>9901.3144417968251</v>
      </c>
      <c r="G7" s="53">
        <f t="shared" si="1"/>
        <v>7921.0515534374608</v>
      </c>
      <c r="H7" s="53">
        <f t="shared" si="2"/>
        <v>2970.3943325390474</v>
      </c>
      <c r="I7" s="53"/>
      <c r="J7" s="53">
        <f t="shared" ref="J7:J20" si="3">F7*$J$5</f>
        <v>1485.1971662695237</v>
      </c>
      <c r="K7" s="53">
        <f t="shared" ref="K7:K20" si="4">F7*$K$5</f>
        <v>1980.2628883593652</v>
      </c>
      <c r="L7" s="53">
        <f t="shared" ref="L7:L20" si="5">F7*$L$5</f>
        <v>2475.3286104492063</v>
      </c>
      <c r="M7" s="35">
        <v>0.05</v>
      </c>
      <c r="N7" s="35"/>
      <c r="P7" s="10"/>
      <c r="Q7" s="121"/>
      <c r="R7" s="11"/>
      <c r="S7" s="8"/>
      <c r="T7" s="9">
        <v>14</v>
      </c>
      <c r="U7" s="30">
        <v>9164.9</v>
      </c>
      <c r="V7" s="31">
        <v>7331.92</v>
      </c>
      <c r="W7" s="31"/>
      <c r="X7" s="31"/>
      <c r="Y7" s="31">
        <v>1374.73</v>
      </c>
      <c r="Z7" s="31">
        <v>1832.98</v>
      </c>
      <c r="AA7" s="31">
        <v>2291.2199999999998</v>
      </c>
    </row>
    <row r="8" spans="1:27" x14ac:dyDescent="0.25">
      <c r="A8" s="54"/>
      <c r="B8" s="116"/>
      <c r="C8" s="55"/>
      <c r="D8" s="50"/>
      <c r="E8" s="51">
        <v>13</v>
      </c>
      <c r="F8" s="52">
        <f t="shared" si="0"/>
        <v>9429.823277901738</v>
      </c>
      <c r="G8" s="53">
        <f t="shared" si="1"/>
        <v>7543.8586223213906</v>
      </c>
      <c r="H8" s="53">
        <f t="shared" si="2"/>
        <v>2828.9469833705211</v>
      </c>
      <c r="I8" s="53"/>
      <c r="J8" s="53">
        <f t="shared" si="3"/>
        <v>1414.4734916852606</v>
      </c>
      <c r="K8" s="53">
        <f t="shared" si="4"/>
        <v>1885.9646555803477</v>
      </c>
      <c r="L8" s="53">
        <f t="shared" si="5"/>
        <v>2357.4558194754345</v>
      </c>
      <c r="M8" s="35">
        <v>0.05</v>
      </c>
      <c r="N8" s="35"/>
      <c r="P8" s="10"/>
      <c r="Q8" s="121"/>
      <c r="R8" s="11"/>
      <c r="S8" s="8"/>
      <c r="T8" s="9">
        <v>13</v>
      </c>
      <c r="U8" s="30">
        <v>8728.5400000000009</v>
      </c>
      <c r="V8" s="31">
        <v>6982.83</v>
      </c>
      <c r="W8" s="31"/>
      <c r="X8" s="31"/>
      <c r="Y8" s="31">
        <v>1309.28</v>
      </c>
      <c r="Z8" s="31">
        <v>1745.7</v>
      </c>
      <c r="AA8" s="31">
        <v>2182.13</v>
      </c>
    </row>
    <row r="9" spans="1:27" x14ac:dyDescent="0.25">
      <c r="A9" s="54" t="s">
        <v>2</v>
      </c>
      <c r="B9" s="116"/>
      <c r="C9" s="55" t="s">
        <v>0</v>
      </c>
      <c r="D9" s="50"/>
      <c r="E9" s="56">
        <v>12</v>
      </c>
      <c r="F9" s="52">
        <f t="shared" si="0"/>
        <v>8980.7840741921318</v>
      </c>
      <c r="G9" s="53">
        <f t="shared" si="1"/>
        <v>7184.627259353706</v>
      </c>
      <c r="H9" s="53">
        <f t="shared" si="2"/>
        <v>2694.2352222576396</v>
      </c>
      <c r="I9" s="53"/>
      <c r="J9" s="53">
        <f t="shared" si="3"/>
        <v>1347.1176111288198</v>
      </c>
      <c r="K9" s="53">
        <f t="shared" si="4"/>
        <v>1796.1568148384265</v>
      </c>
      <c r="L9" s="53">
        <f t="shared" si="5"/>
        <v>2245.196018548033</v>
      </c>
      <c r="M9" s="35">
        <v>0.05</v>
      </c>
      <c r="N9" s="35"/>
      <c r="P9" s="10" t="s">
        <v>2</v>
      </c>
      <c r="Q9" s="121"/>
      <c r="R9" s="11" t="s">
        <v>0</v>
      </c>
      <c r="S9" s="8"/>
      <c r="T9" s="3">
        <v>12</v>
      </c>
      <c r="U9" s="32">
        <v>8312.84</v>
      </c>
      <c r="V9" s="31">
        <v>6650.27</v>
      </c>
      <c r="W9" s="31"/>
      <c r="X9" s="31"/>
      <c r="Y9" s="31">
        <v>1246.92</v>
      </c>
      <c r="Z9" s="31">
        <v>1662.56</v>
      </c>
      <c r="AA9" s="31">
        <v>2078.21</v>
      </c>
    </row>
    <row r="10" spans="1:27" x14ac:dyDescent="0.25">
      <c r="A10" s="54" t="s">
        <v>21</v>
      </c>
      <c r="B10" s="116"/>
      <c r="C10" s="51"/>
      <c r="D10" s="50" t="s">
        <v>22</v>
      </c>
      <c r="E10" s="56">
        <v>11</v>
      </c>
      <c r="F10" s="52">
        <f t="shared" si="0"/>
        <v>8553.127689706791</v>
      </c>
      <c r="G10" s="53">
        <f t="shared" si="1"/>
        <v>6842.5021517654332</v>
      </c>
      <c r="H10" s="53">
        <f t="shared" si="2"/>
        <v>2565.9383069120372</v>
      </c>
      <c r="I10" s="53"/>
      <c r="J10" s="53">
        <f t="shared" si="3"/>
        <v>1282.9691534560186</v>
      </c>
      <c r="K10" s="53">
        <f t="shared" si="4"/>
        <v>1710.6255379413583</v>
      </c>
      <c r="L10" s="53">
        <f t="shared" si="5"/>
        <v>2138.2819224266977</v>
      </c>
      <c r="M10" s="35">
        <v>0.05</v>
      </c>
      <c r="N10" s="35"/>
      <c r="P10" s="10" t="s">
        <v>21</v>
      </c>
      <c r="Q10" s="121"/>
      <c r="R10" s="9"/>
      <c r="S10" s="8" t="s">
        <v>22</v>
      </c>
      <c r="T10" s="3">
        <v>11</v>
      </c>
      <c r="U10" s="32">
        <v>7917.01</v>
      </c>
      <c r="V10" s="31">
        <v>6333.6</v>
      </c>
      <c r="W10" s="31"/>
      <c r="X10" s="31"/>
      <c r="Y10" s="31">
        <v>1187.55</v>
      </c>
      <c r="Z10" s="31">
        <v>1583.4</v>
      </c>
      <c r="AA10" s="31">
        <v>1979.25</v>
      </c>
    </row>
    <row r="11" spans="1:27" x14ac:dyDescent="0.25">
      <c r="A11" s="54" t="s">
        <v>2</v>
      </c>
      <c r="B11" s="116"/>
      <c r="C11" s="55"/>
      <c r="D11" s="50" t="s">
        <v>23</v>
      </c>
      <c r="E11" s="56">
        <v>10</v>
      </c>
      <c r="F11" s="52">
        <f t="shared" si="0"/>
        <v>8145.8358949588483</v>
      </c>
      <c r="G11" s="53">
        <f t="shared" si="1"/>
        <v>6516.6687159670792</v>
      </c>
      <c r="H11" s="53">
        <f t="shared" si="2"/>
        <v>2443.7507684876546</v>
      </c>
      <c r="I11" s="53"/>
      <c r="J11" s="53">
        <f t="shared" si="3"/>
        <v>1221.8753842438273</v>
      </c>
      <c r="K11" s="53">
        <f t="shared" si="4"/>
        <v>1629.1671789917698</v>
      </c>
      <c r="L11" s="53">
        <f t="shared" si="5"/>
        <v>2036.4589737397121</v>
      </c>
      <c r="M11" s="35">
        <v>0.04</v>
      </c>
      <c r="N11" s="35"/>
      <c r="P11" s="10" t="s">
        <v>2</v>
      </c>
      <c r="Q11" s="121"/>
      <c r="R11" s="11"/>
      <c r="S11" s="8" t="s">
        <v>23</v>
      </c>
      <c r="T11" s="3">
        <v>10</v>
      </c>
      <c r="U11" s="32">
        <v>7540.01</v>
      </c>
      <c r="V11" s="31">
        <v>6032</v>
      </c>
      <c r="W11" s="31"/>
      <c r="X11" s="31"/>
      <c r="Y11" s="31">
        <v>1131</v>
      </c>
      <c r="Z11" s="31">
        <v>1508</v>
      </c>
      <c r="AA11" s="31">
        <v>1885</v>
      </c>
    </row>
    <row r="12" spans="1:27" x14ac:dyDescent="0.25">
      <c r="A12" s="54" t="s">
        <v>24</v>
      </c>
      <c r="B12" s="116"/>
      <c r="C12" s="55"/>
      <c r="D12" s="50" t="s">
        <v>25</v>
      </c>
      <c r="E12" s="56">
        <v>9</v>
      </c>
      <c r="F12" s="52">
        <f t="shared" si="0"/>
        <v>7832.5345143835075</v>
      </c>
      <c r="G12" s="53">
        <f t="shared" si="1"/>
        <v>6266.0276115068064</v>
      </c>
      <c r="H12" s="53">
        <f t="shared" si="2"/>
        <v>2349.7603543150522</v>
      </c>
      <c r="I12" s="53"/>
      <c r="J12" s="53">
        <f t="shared" si="3"/>
        <v>1174.8801771575261</v>
      </c>
      <c r="K12" s="53">
        <f t="shared" si="4"/>
        <v>1566.5069028767016</v>
      </c>
      <c r="L12" s="53">
        <f t="shared" si="5"/>
        <v>1958.1336285958769</v>
      </c>
      <c r="M12" s="35">
        <v>0.04</v>
      </c>
      <c r="N12" s="35"/>
      <c r="P12" s="10" t="s">
        <v>24</v>
      </c>
      <c r="Q12" s="121"/>
      <c r="R12" s="11"/>
      <c r="S12" s="8" t="s">
        <v>25</v>
      </c>
      <c r="T12" s="3">
        <v>9</v>
      </c>
      <c r="U12" s="32">
        <v>7320.37</v>
      </c>
      <c r="V12" s="31">
        <v>5856.29</v>
      </c>
      <c r="W12" s="31"/>
      <c r="X12" s="31"/>
      <c r="Y12" s="31">
        <v>1098.05</v>
      </c>
      <c r="Z12" s="31">
        <v>1464.07</v>
      </c>
      <c r="AA12" s="31">
        <v>1830.09</v>
      </c>
    </row>
    <row r="13" spans="1:27" x14ac:dyDescent="0.25">
      <c r="A13" s="54" t="s">
        <v>26</v>
      </c>
      <c r="B13" s="116"/>
      <c r="C13" s="55" t="s">
        <v>1</v>
      </c>
      <c r="D13" s="50" t="s">
        <v>27</v>
      </c>
      <c r="E13" s="56">
        <v>8</v>
      </c>
      <c r="F13" s="52">
        <f t="shared" si="0"/>
        <v>7531.2831869072188</v>
      </c>
      <c r="G13" s="53">
        <f t="shared" si="1"/>
        <v>6025.0265495257754</v>
      </c>
      <c r="H13" s="53">
        <f t="shared" si="2"/>
        <v>2259.3849560721656</v>
      </c>
      <c r="I13" s="53"/>
      <c r="J13" s="53">
        <f t="shared" si="3"/>
        <v>1129.6924780360828</v>
      </c>
      <c r="K13" s="53">
        <f t="shared" si="4"/>
        <v>1506.2566373814439</v>
      </c>
      <c r="L13" s="53">
        <f t="shared" si="5"/>
        <v>1882.8207967268047</v>
      </c>
      <c r="M13" s="35">
        <v>0.04</v>
      </c>
      <c r="N13" s="35"/>
      <c r="P13" s="10" t="s">
        <v>26</v>
      </c>
      <c r="Q13" s="121"/>
      <c r="R13" s="11" t="s">
        <v>1</v>
      </c>
      <c r="S13" s="8" t="s">
        <v>27</v>
      </c>
      <c r="T13" s="3">
        <v>8</v>
      </c>
      <c r="U13" s="32">
        <v>7107.14</v>
      </c>
      <c r="V13" s="31">
        <v>5685.71</v>
      </c>
      <c r="W13" s="31"/>
      <c r="X13" s="31"/>
      <c r="Y13" s="31">
        <v>1066.07</v>
      </c>
      <c r="Z13" s="31">
        <v>1421.42</v>
      </c>
      <c r="AA13" s="31">
        <v>1776.78</v>
      </c>
    </row>
    <row r="14" spans="1:27" x14ac:dyDescent="0.25">
      <c r="A14" s="54" t="s">
        <v>22</v>
      </c>
      <c r="B14" s="116"/>
      <c r="C14" s="55"/>
      <c r="D14" s="50" t="s">
        <v>28</v>
      </c>
      <c r="E14" s="56">
        <v>7</v>
      </c>
      <c r="F14" s="52">
        <f t="shared" si="0"/>
        <v>7241.6184489492489</v>
      </c>
      <c r="G14" s="53">
        <f t="shared" si="1"/>
        <v>5793.2947591593993</v>
      </c>
      <c r="H14" s="53">
        <f t="shared" si="2"/>
        <v>2172.4855346847744</v>
      </c>
      <c r="I14" s="53"/>
      <c r="J14" s="53">
        <f t="shared" si="3"/>
        <v>1086.2427673423872</v>
      </c>
      <c r="K14" s="53">
        <f t="shared" si="4"/>
        <v>1448.3236897898498</v>
      </c>
      <c r="L14" s="53">
        <f t="shared" si="5"/>
        <v>1810.4046122373122</v>
      </c>
      <c r="M14" s="35">
        <v>0.04</v>
      </c>
      <c r="N14" s="35"/>
      <c r="P14" s="10" t="s">
        <v>22</v>
      </c>
      <c r="Q14" s="121"/>
      <c r="R14" s="11"/>
      <c r="S14" s="8" t="s">
        <v>28</v>
      </c>
      <c r="T14" s="3">
        <v>7</v>
      </c>
      <c r="U14" s="32">
        <v>6900.14</v>
      </c>
      <c r="V14" s="31">
        <v>5520.11</v>
      </c>
      <c r="W14" s="31"/>
      <c r="X14" s="31"/>
      <c r="Y14" s="31">
        <v>1035.02</v>
      </c>
      <c r="Z14" s="31">
        <v>1380.02</v>
      </c>
      <c r="AA14" s="31">
        <v>1725.03</v>
      </c>
    </row>
    <row r="15" spans="1:27" x14ac:dyDescent="0.25">
      <c r="A15" s="54" t="s">
        <v>29</v>
      </c>
      <c r="B15" s="116"/>
      <c r="C15" s="55"/>
      <c r="D15" s="50" t="s">
        <v>26</v>
      </c>
      <c r="E15" s="56">
        <v>6</v>
      </c>
      <c r="F15" s="52">
        <f t="shared" si="0"/>
        <v>6963.0946624512007</v>
      </c>
      <c r="G15" s="53">
        <f t="shared" si="1"/>
        <v>5570.475729960961</v>
      </c>
      <c r="H15" s="53">
        <f t="shared" si="2"/>
        <v>2088.9283987353601</v>
      </c>
      <c r="I15" s="53"/>
      <c r="J15" s="53">
        <f t="shared" si="3"/>
        <v>1044.4641993676801</v>
      </c>
      <c r="K15" s="53">
        <f t="shared" si="4"/>
        <v>1392.6189324902402</v>
      </c>
      <c r="L15" s="53">
        <f t="shared" si="5"/>
        <v>1740.7736656128002</v>
      </c>
      <c r="M15" s="35">
        <v>0.05</v>
      </c>
      <c r="N15" s="35"/>
      <c r="P15" s="10" t="s">
        <v>29</v>
      </c>
      <c r="Q15" s="121"/>
      <c r="R15" s="11"/>
      <c r="S15" s="8" t="s">
        <v>26</v>
      </c>
      <c r="T15" s="3">
        <v>6</v>
      </c>
      <c r="U15" s="32">
        <v>6699.19</v>
      </c>
      <c r="V15" s="31">
        <v>5359.35</v>
      </c>
      <c r="W15" s="31"/>
      <c r="X15" s="31"/>
      <c r="Y15" s="31">
        <v>1004.87</v>
      </c>
      <c r="Z15" s="31">
        <v>1339.83</v>
      </c>
      <c r="AA15" s="31">
        <v>1674.79</v>
      </c>
    </row>
    <row r="16" spans="1:27" x14ac:dyDescent="0.25">
      <c r="A16" s="54" t="s">
        <v>2</v>
      </c>
      <c r="B16" s="116"/>
      <c r="C16" s="49"/>
      <c r="D16" s="50" t="s">
        <v>30</v>
      </c>
      <c r="E16" s="56">
        <v>5</v>
      </c>
      <c r="F16" s="52">
        <f t="shared" si="0"/>
        <v>6631.5187261440005</v>
      </c>
      <c r="G16" s="53">
        <f t="shared" si="1"/>
        <v>5305.2149809152006</v>
      </c>
      <c r="H16" s="53">
        <f t="shared" si="2"/>
        <v>1989.4556178432001</v>
      </c>
      <c r="I16" s="53"/>
      <c r="J16" s="53">
        <f t="shared" si="3"/>
        <v>994.72780892160006</v>
      </c>
      <c r="K16" s="53">
        <f t="shared" si="4"/>
        <v>1326.3037452288002</v>
      </c>
      <c r="L16" s="53">
        <f t="shared" si="5"/>
        <v>1657.8796815360001</v>
      </c>
      <c r="M16" s="35">
        <v>0.04</v>
      </c>
      <c r="N16" s="35"/>
      <c r="P16" s="10" t="s">
        <v>2</v>
      </c>
      <c r="Q16" s="121"/>
      <c r="R16" s="7"/>
      <c r="S16" s="8" t="s">
        <v>30</v>
      </c>
      <c r="T16" s="3">
        <v>5</v>
      </c>
      <c r="U16" s="32">
        <v>6380.18</v>
      </c>
      <c r="V16" s="31">
        <v>5104.1400000000003</v>
      </c>
      <c r="W16" s="31"/>
      <c r="X16" s="31"/>
      <c r="Y16" s="31">
        <v>957.02</v>
      </c>
      <c r="Z16" s="31">
        <v>1276.03</v>
      </c>
      <c r="AA16" s="31">
        <v>1595.04</v>
      </c>
    </row>
    <row r="17" spans="1:27" x14ac:dyDescent="0.25">
      <c r="A17" s="54"/>
      <c r="B17" s="116"/>
      <c r="C17" s="55"/>
      <c r="D17" s="50" t="s">
        <v>28</v>
      </c>
      <c r="E17" s="56">
        <v>4</v>
      </c>
      <c r="F17" s="52">
        <f t="shared" si="0"/>
        <v>6376.4603136000005</v>
      </c>
      <c r="G17" s="53">
        <f t="shared" si="1"/>
        <v>5101.1682508800004</v>
      </c>
      <c r="H17" s="53">
        <f t="shared" si="2"/>
        <v>1912.9380940800002</v>
      </c>
      <c r="I17" s="53"/>
      <c r="J17" s="53">
        <f t="shared" si="3"/>
        <v>956.46904704000008</v>
      </c>
      <c r="K17" s="53">
        <f t="shared" si="4"/>
        <v>1275.2920627200001</v>
      </c>
      <c r="L17" s="53">
        <f t="shared" si="5"/>
        <v>1594.1150784000001</v>
      </c>
      <c r="M17" s="35">
        <v>0.04</v>
      </c>
      <c r="N17" s="35"/>
      <c r="P17" s="10"/>
      <c r="Q17" s="121"/>
      <c r="R17" s="11"/>
      <c r="S17" s="8" t="s">
        <v>28</v>
      </c>
      <c r="T17" s="3">
        <v>4</v>
      </c>
      <c r="U17" s="32">
        <v>6194.31</v>
      </c>
      <c r="V17" s="31">
        <v>4955.4399999999996</v>
      </c>
      <c r="W17" s="31"/>
      <c r="X17" s="31"/>
      <c r="Y17" s="31">
        <v>929.14</v>
      </c>
      <c r="Z17" s="31">
        <v>1238.8599999999999</v>
      </c>
      <c r="AA17" s="31">
        <v>1548.57</v>
      </c>
    </row>
    <row r="18" spans="1:27" x14ac:dyDescent="0.25">
      <c r="A18" s="54"/>
      <c r="B18" s="116"/>
      <c r="C18" s="55" t="s">
        <v>2</v>
      </c>
      <c r="D18" s="50"/>
      <c r="E18" s="56">
        <v>3</v>
      </c>
      <c r="F18" s="52">
        <f t="shared" si="0"/>
        <v>6131.2118399999999</v>
      </c>
      <c r="G18" s="53">
        <f t="shared" si="1"/>
        <v>4904.9694719999998</v>
      </c>
      <c r="H18" s="53">
        <f t="shared" si="2"/>
        <v>1839.363552</v>
      </c>
      <c r="I18" s="53"/>
      <c r="J18" s="53">
        <f t="shared" si="3"/>
        <v>919.68177600000001</v>
      </c>
      <c r="K18" s="53">
        <f t="shared" si="4"/>
        <v>1226.2423679999999</v>
      </c>
      <c r="L18" s="53">
        <f t="shared" si="5"/>
        <v>1532.80296</v>
      </c>
      <c r="M18" s="35">
        <v>0.04</v>
      </c>
      <c r="N18" s="35"/>
      <c r="P18" s="10"/>
      <c r="Q18" s="121"/>
      <c r="R18" s="11" t="s">
        <v>2</v>
      </c>
      <c r="S18" s="8"/>
      <c r="T18" s="3">
        <v>3</v>
      </c>
      <c r="U18" s="32">
        <v>6013.9</v>
      </c>
      <c r="V18" s="31">
        <v>4811.12</v>
      </c>
      <c r="W18" s="31"/>
      <c r="X18" s="31"/>
      <c r="Y18" s="31">
        <v>902.08</v>
      </c>
      <c r="Z18" s="31">
        <v>1202.78</v>
      </c>
      <c r="AA18" s="31">
        <v>1503.47</v>
      </c>
    </row>
    <row r="19" spans="1:27" x14ac:dyDescent="0.25">
      <c r="A19" s="54"/>
      <c r="B19" s="116"/>
      <c r="C19" s="55"/>
      <c r="D19" s="50"/>
      <c r="E19" s="56">
        <v>2</v>
      </c>
      <c r="F19" s="52">
        <f>F20*(1+M19)</f>
        <v>5895.3959999999997</v>
      </c>
      <c r="G19" s="53">
        <f t="shared" si="1"/>
        <v>4716.3167999999996</v>
      </c>
      <c r="H19" s="53">
        <f t="shared" si="2"/>
        <v>1768.6188</v>
      </c>
      <c r="I19" s="53"/>
      <c r="J19" s="53">
        <f t="shared" si="3"/>
        <v>884.30939999999998</v>
      </c>
      <c r="K19" s="53">
        <f t="shared" si="4"/>
        <v>1179.0791999999999</v>
      </c>
      <c r="L19" s="53">
        <f t="shared" si="5"/>
        <v>1473.8489999999999</v>
      </c>
      <c r="M19" s="35">
        <v>0.04</v>
      </c>
      <c r="N19" s="35"/>
      <c r="P19" s="10"/>
      <c r="Q19" s="121"/>
      <c r="R19" s="11"/>
      <c r="S19" s="8"/>
      <c r="T19" s="3">
        <v>2</v>
      </c>
      <c r="U19" s="32">
        <v>5838.73</v>
      </c>
      <c r="V19" s="31">
        <v>4670.9799999999996</v>
      </c>
      <c r="W19" s="31"/>
      <c r="X19" s="31"/>
      <c r="Y19" s="31">
        <v>875.8</v>
      </c>
      <c r="Z19" s="31">
        <v>1167.74</v>
      </c>
      <c r="AA19" s="31">
        <v>1459.68</v>
      </c>
    </row>
    <row r="20" spans="1:27" x14ac:dyDescent="0.25">
      <c r="A20" s="54"/>
      <c r="B20" s="116"/>
      <c r="C20" s="55"/>
      <c r="D20" s="57"/>
      <c r="E20" s="56">
        <v>1</v>
      </c>
      <c r="F20" s="52">
        <f>U20*(1+M20)</f>
        <v>5668.65</v>
      </c>
      <c r="G20" s="53">
        <f>F20*$G$5</f>
        <v>4534.92</v>
      </c>
      <c r="H20" s="53">
        <f>F20*($H$5)</f>
        <v>1700.5949999999998</v>
      </c>
      <c r="I20" s="53"/>
      <c r="J20" s="53">
        <f t="shared" si="3"/>
        <v>850.2974999999999</v>
      </c>
      <c r="K20" s="53">
        <f t="shared" si="4"/>
        <v>1133.73</v>
      </c>
      <c r="L20" s="53">
        <f t="shared" si="5"/>
        <v>1417.1624999999999</v>
      </c>
      <c r="M20" s="78">
        <v>0</v>
      </c>
      <c r="N20" s="35"/>
      <c r="P20" s="10"/>
      <c r="Q20" s="121"/>
      <c r="R20" s="11"/>
      <c r="S20" s="12"/>
      <c r="T20" s="3">
        <v>1</v>
      </c>
      <c r="U20" s="32">
        <v>5668.65</v>
      </c>
      <c r="V20" s="31">
        <v>4534.92</v>
      </c>
      <c r="W20" s="31"/>
      <c r="X20" s="31"/>
      <c r="Y20" s="31">
        <v>850.29</v>
      </c>
      <c r="Z20" s="31">
        <v>1133.73</v>
      </c>
      <c r="AA20" s="31">
        <v>1417.16</v>
      </c>
    </row>
    <row r="24" spans="1:27" x14ac:dyDescent="0.25">
      <c r="A24" s="108" t="s">
        <v>10</v>
      </c>
      <c r="B24" s="108"/>
      <c r="C24" s="108"/>
      <c r="D24" s="108"/>
      <c r="E24" s="108"/>
      <c r="F24" s="108" t="s">
        <v>11</v>
      </c>
      <c r="G24" s="3"/>
      <c r="H24" s="108" t="s">
        <v>12</v>
      </c>
      <c r="I24" s="108"/>
      <c r="J24" s="108"/>
      <c r="K24" s="108"/>
      <c r="L24" s="108"/>
    </row>
    <row r="25" spans="1:27" x14ac:dyDescent="0.25">
      <c r="A25" s="108" t="s">
        <v>13</v>
      </c>
      <c r="B25" s="108"/>
      <c r="C25" s="108"/>
      <c r="D25" s="108"/>
      <c r="E25" s="108"/>
      <c r="F25" s="108"/>
      <c r="G25" s="111" t="s">
        <v>14</v>
      </c>
      <c r="H25" s="112"/>
      <c r="I25" s="108" t="s">
        <v>15</v>
      </c>
      <c r="J25" s="108"/>
      <c r="K25" s="108"/>
      <c r="L25" s="108"/>
    </row>
    <row r="26" spans="1:27" x14ac:dyDescent="0.25">
      <c r="A26" s="108"/>
      <c r="B26" s="108"/>
      <c r="C26" s="108"/>
      <c r="D26" s="108"/>
      <c r="E26" s="108"/>
      <c r="F26" s="108"/>
      <c r="G26" s="113" t="s">
        <v>16</v>
      </c>
      <c r="H26" s="114"/>
      <c r="I26" s="20" t="s">
        <v>17</v>
      </c>
      <c r="J26" s="108" t="s">
        <v>16</v>
      </c>
      <c r="K26" s="108"/>
      <c r="L26" s="108"/>
    </row>
    <row r="27" spans="1:27" ht="29.1" customHeight="1" x14ac:dyDescent="0.25">
      <c r="A27" s="108"/>
      <c r="B27" s="108"/>
      <c r="C27" s="108"/>
      <c r="D27" s="108"/>
      <c r="E27" s="108"/>
      <c r="F27" s="108" t="s">
        <v>16</v>
      </c>
      <c r="G27" s="4" t="s">
        <v>18</v>
      </c>
      <c r="H27" s="3" t="s">
        <v>53</v>
      </c>
      <c r="I27" s="3" t="s">
        <v>20</v>
      </c>
      <c r="J27" s="108" t="s">
        <v>38</v>
      </c>
      <c r="K27" s="108"/>
      <c r="L27" s="108"/>
      <c r="M27" s="117" t="s">
        <v>51</v>
      </c>
      <c r="N27" s="119" t="s">
        <v>57</v>
      </c>
      <c r="O27" s="118" t="s">
        <v>55</v>
      </c>
    </row>
    <row r="28" spans="1:27" x14ac:dyDescent="0.25">
      <c r="A28" s="108"/>
      <c r="B28" s="108"/>
      <c r="C28" s="108"/>
      <c r="D28" s="108"/>
      <c r="E28" s="108"/>
      <c r="F28" s="108"/>
      <c r="G28" s="5">
        <v>0.8</v>
      </c>
      <c r="H28" s="5">
        <v>0.1</v>
      </c>
      <c r="I28" s="5"/>
      <c r="J28" s="5">
        <v>0.15</v>
      </c>
      <c r="K28" s="5">
        <v>0.2</v>
      </c>
      <c r="L28" s="5">
        <v>0.25</v>
      </c>
      <c r="M28" s="117"/>
      <c r="N28" s="119"/>
      <c r="O28" s="118"/>
    </row>
    <row r="29" spans="1:27" x14ac:dyDescent="0.25">
      <c r="A29" s="48"/>
      <c r="B29" s="115" t="s">
        <v>62</v>
      </c>
      <c r="C29" s="49"/>
      <c r="D29" s="50"/>
      <c r="E29" s="51">
        <v>15</v>
      </c>
      <c r="F29" s="52">
        <f t="shared" ref="F29:F42" si="6">F6-U6</f>
        <v>773.22016388666634</v>
      </c>
      <c r="G29" s="52">
        <f t="shared" ref="G29:G42" si="7">G6-V6</f>
        <v>618.58413110933361</v>
      </c>
      <c r="H29" s="52">
        <f>H6-W6</f>
        <v>3118.9140491659996</v>
      </c>
      <c r="I29" s="52">
        <f t="shared" ref="I29:I42" si="8">I6-X6</f>
        <v>0</v>
      </c>
      <c r="J29" s="52">
        <f t="shared" ref="J29:J41" si="9">J6-Y6</f>
        <v>115.98702458299977</v>
      </c>
      <c r="K29" s="52">
        <f t="shared" ref="K29:K42" si="10">K6-Z6</f>
        <v>154.6460327773334</v>
      </c>
      <c r="L29" s="52">
        <f t="shared" ref="L29:L42" si="11">L6-AA6</f>
        <v>193.30504097166659</v>
      </c>
      <c r="M29">
        <v>31</v>
      </c>
      <c r="N29" s="28">
        <f>F29+G29</f>
        <v>1391.804294996</v>
      </c>
      <c r="O29" s="74">
        <f>N29*M29</f>
        <v>43145.933144875999</v>
      </c>
      <c r="Q29" s="28"/>
    </row>
    <row r="30" spans="1:27" x14ac:dyDescent="0.25">
      <c r="A30" s="54"/>
      <c r="B30" s="116"/>
      <c r="C30" s="55"/>
      <c r="D30" s="50"/>
      <c r="E30" s="51">
        <v>14</v>
      </c>
      <c r="F30" s="52">
        <f t="shared" si="6"/>
        <v>736.41444179682549</v>
      </c>
      <c r="G30" s="52">
        <f t="shared" si="7"/>
        <v>589.13155343746075</v>
      </c>
      <c r="H30" s="52">
        <f t="shared" ref="H30:H42" si="12">H7-W7</f>
        <v>2970.3943325390474</v>
      </c>
      <c r="I30" s="52">
        <f t="shared" si="8"/>
        <v>0</v>
      </c>
      <c r="J30" s="52">
        <f t="shared" si="9"/>
        <v>110.46716626952366</v>
      </c>
      <c r="K30" s="52">
        <f t="shared" si="10"/>
        <v>147.28288835936519</v>
      </c>
      <c r="L30" s="52">
        <f t="shared" si="11"/>
        <v>184.10861044920648</v>
      </c>
      <c r="M30">
        <v>5</v>
      </c>
      <c r="N30" s="28">
        <f t="shared" ref="N30:N43" si="13">F30+G30</f>
        <v>1325.5459952342862</v>
      </c>
      <c r="O30" s="74">
        <f t="shared" ref="O30:O43" si="14">N30*M30</f>
        <v>6627.7299761714312</v>
      </c>
    </row>
    <row r="31" spans="1:27" x14ac:dyDescent="0.25">
      <c r="A31" s="54"/>
      <c r="B31" s="116"/>
      <c r="C31" s="55"/>
      <c r="D31" s="50"/>
      <c r="E31" s="51">
        <v>13</v>
      </c>
      <c r="F31" s="52">
        <f t="shared" si="6"/>
        <v>701.28327790173716</v>
      </c>
      <c r="G31" s="52">
        <f t="shared" si="7"/>
        <v>561.02862232139069</v>
      </c>
      <c r="H31" s="52">
        <f t="shared" si="12"/>
        <v>2828.9469833705211</v>
      </c>
      <c r="I31" s="52">
        <f t="shared" si="8"/>
        <v>0</v>
      </c>
      <c r="J31" s="52">
        <f t="shared" si="9"/>
        <v>105.1934916852606</v>
      </c>
      <c r="K31" s="52">
        <f t="shared" si="10"/>
        <v>140.26465558034761</v>
      </c>
      <c r="L31" s="52">
        <f t="shared" si="11"/>
        <v>175.3258194754344</v>
      </c>
      <c r="M31">
        <v>2</v>
      </c>
      <c r="N31" s="28">
        <f t="shared" si="13"/>
        <v>1262.3119002231279</v>
      </c>
      <c r="O31" s="74">
        <f t="shared" si="14"/>
        <v>2524.6238004462557</v>
      </c>
    </row>
    <row r="32" spans="1:27" x14ac:dyDescent="0.25">
      <c r="A32" s="54" t="s">
        <v>2</v>
      </c>
      <c r="B32" s="116"/>
      <c r="C32" s="55" t="s">
        <v>0</v>
      </c>
      <c r="D32" s="50"/>
      <c r="E32" s="56">
        <v>12</v>
      </c>
      <c r="F32" s="52">
        <f t="shared" si="6"/>
        <v>667.94407419213167</v>
      </c>
      <c r="G32" s="52">
        <f t="shared" si="7"/>
        <v>534.35725935370556</v>
      </c>
      <c r="H32" s="52">
        <f t="shared" si="12"/>
        <v>2694.2352222576396</v>
      </c>
      <c r="I32" s="52">
        <f t="shared" si="8"/>
        <v>0</v>
      </c>
      <c r="J32" s="52">
        <f t="shared" si="9"/>
        <v>100.19761112881974</v>
      </c>
      <c r="K32" s="52">
        <f t="shared" si="10"/>
        <v>133.59681483842655</v>
      </c>
      <c r="L32" s="52">
        <f t="shared" si="11"/>
        <v>166.98601854803292</v>
      </c>
      <c r="M32">
        <v>16</v>
      </c>
      <c r="N32" s="28">
        <f t="shared" si="13"/>
        <v>1202.3013335458372</v>
      </c>
      <c r="O32" s="74">
        <f t="shared" si="14"/>
        <v>19236.821336733396</v>
      </c>
    </row>
    <row r="33" spans="1:15" x14ac:dyDescent="0.25">
      <c r="A33" s="54" t="s">
        <v>21</v>
      </c>
      <c r="B33" s="116"/>
      <c r="C33" s="51"/>
      <c r="D33" s="50" t="s">
        <v>22</v>
      </c>
      <c r="E33" s="56">
        <v>11</v>
      </c>
      <c r="F33" s="52">
        <f t="shared" si="6"/>
        <v>636.11768970679077</v>
      </c>
      <c r="G33" s="52">
        <f t="shared" si="7"/>
        <v>508.90215176543279</v>
      </c>
      <c r="H33" s="52">
        <f t="shared" si="12"/>
        <v>2565.9383069120372</v>
      </c>
      <c r="I33" s="52">
        <f t="shared" si="8"/>
        <v>0</v>
      </c>
      <c r="J33" s="52">
        <f t="shared" si="9"/>
        <v>95.419153456018648</v>
      </c>
      <c r="K33" s="52">
        <f t="shared" si="10"/>
        <v>127.2255379413582</v>
      </c>
      <c r="L33" s="52">
        <f t="shared" si="11"/>
        <v>159.03192242669775</v>
      </c>
      <c r="M33">
        <v>34</v>
      </c>
      <c r="N33" s="28">
        <f t="shared" si="13"/>
        <v>1145.0198414722236</v>
      </c>
      <c r="O33" s="74">
        <f t="shared" si="14"/>
        <v>38930.674610055605</v>
      </c>
    </row>
    <row r="34" spans="1:15" x14ac:dyDescent="0.25">
      <c r="A34" s="54" t="s">
        <v>2</v>
      </c>
      <c r="B34" s="116"/>
      <c r="C34" s="55"/>
      <c r="D34" s="50" t="s">
        <v>23</v>
      </c>
      <c r="E34" s="56">
        <v>10</v>
      </c>
      <c r="F34" s="52">
        <f t="shared" si="6"/>
        <v>605.82589495884804</v>
      </c>
      <c r="G34" s="52">
        <f t="shared" si="7"/>
        <v>484.66871596707915</v>
      </c>
      <c r="H34" s="52">
        <f t="shared" si="12"/>
        <v>2443.7507684876546</v>
      </c>
      <c r="I34" s="52">
        <f t="shared" si="8"/>
        <v>0</v>
      </c>
      <c r="J34" s="52">
        <f t="shared" si="9"/>
        <v>90.875384243827284</v>
      </c>
      <c r="K34" s="52">
        <f t="shared" si="10"/>
        <v>121.16717899176979</v>
      </c>
      <c r="L34" s="52">
        <f t="shared" si="11"/>
        <v>151.45897373971206</v>
      </c>
      <c r="M34">
        <v>22</v>
      </c>
      <c r="N34" s="28">
        <f t="shared" si="13"/>
        <v>1090.4946109259272</v>
      </c>
      <c r="O34" s="74">
        <f t="shared" si="14"/>
        <v>23990.881440370398</v>
      </c>
    </row>
    <row r="35" spans="1:15" x14ac:dyDescent="0.25">
      <c r="A35" s="54" t="s">
        <v>24</v>
      </c>
      <c r="B35" s="116"/>
      <c r="C35" s="55"/>
      <c r="D35" s="50" t="s">
        <v>25</v>
      </c>
      <c r="E35" s="56">
        <v>9</v>
      </c>
      <c r="F35" s="52">
        <f t="shared" si="6"/>
        <v>512.16451438350759</v>
      </c>
      <c r="G35" s="52">
        <f t="shared" si="7"/>
        <v>409.73761150680639</v>
      </c>
      <c r="H35" s="52">
        <f t="shared" si="12"/>
        <v>2349.7603543150522</v>
      </c>
      <c r="I35" s="52">
        <f t="shared" si="8"/>
        <v>0</v>
      </c>
      <c r="J35" s="52">
        <f t="shared" si="9"/>
        <v>76.830177157526123</v>
      </c>
      <c r="K35" s="52">
        <f t="shared" si="10"/>
        <v>102.43690287670165</v>
      </c>
      <c r="L35" s="52">
        <f t="shared" si="11"/>
        <v>128.04362859587695</v>
      </c>
      <c r="M35">
        <v>26</v>
      </c>
      <c r="N35" s="28">
        <f t="shared" si="13"/>
        <v>921.90212589031398</v>
      </c>
      <c r="O35" s="74">
        <f t="shared" si="14"/>
        <v>23969.455273148164</v>
      </c>
    </row>
    <row r="36" spans="1:15" x14ac:dyDescent="0.25">
      <c r="A36" s="54" t="s">
        <v>26</v>
      </c>
      <c r="B36" s="116"/>
      <c r="C36" s="55" t="s">
        <v>1</v>
      </c>
      <c r="D36" s="50" t="s">
        <v>27</v>
      </c>
      <c r="E36" s="56">
        <v>8</v>
      </c>
      <c r="F36" s="52">
        <f t="shared" si="6"/>
        <v>424.14318690721848</v>
      </c>
      <c r="G36" s="52">
        <f t="shared" si="7"/>
        <v>339.31654952577537</v>
      </c>
      <c r="H36" s="52">
        <f t="shared" si="12"/>
        <v>2259.3849560721656</v>
      </c>
      <c r="I36" s="52">
        <f t="shared" si="8"/>
        <v>0</v>
      </c>
      <c r="J36" s="52">
        <f t="shared" si="9"/>
        <v>63.622478036082839</v>
      </c>
      <c r="K36" s="52">
        <f t="shared" si="10"/>
        <v>84.836637381443779</v>
      </c>
      <c r="L36" s="52">
        <f t="shared" si="11"/>
        <v>106.04079672680473</v>
      </c>
      <c r="M36">
        <v>160</v>
      </c>
      <c r="N36" s="28">
        <f t="shared" si="13"/>
        <v>763.45973643299385</v>
      </c>
      <c r="O36" s="74">
        <f t="shared" si="14"/>
        <v>122153.55782927902</v>
      </c>
    </row>
    <row r="37" spans="1:15" x14ac:dyDescent="0.25">
      <c r="A37" s="54" t="s">
        <v>22</v>
      </c>
      <c r="B37" s="116"/>
      <c r="C37" s="55"/>
      <c r="D37" s="50" t="s">
        <v>28</v>
      </c>
      <c r="E37" s="56">
        <v>7</v>
      </c>
      <c r="F37" s="52">
        <f t="shared" si="6"/>
        <v>341.47844894924856</v>
      </c>
      <c r="G37" s="52">
        <f t="shared" si="7"/>
        <v>273.18475915939962</v>
      </c>
      <c r="H37" s="52">
        <f t="shared" si="12"/>
        <v>2172.4855346847744</v>
      </c>
      <c r="I37" s="52">
        <f t="shared" si="8"/>
        <v>0</v>
      </c>
      <c r="J37" s="52">
        <f t="shared" si="9"/>
        <v>51.222767342387215</v>
      </c>
      <c r="K37" s="52">
        <f t="shared" si="10"/>
        <v>68.303689789849841</v>
      </c>
      <c r="L37" s="52">
        <f t="shared" si="11"/>
        <v>85.374612237312249</v>
      </c>
      <c r="M37">
        <v>208</v>
      </c>
      <c r="N37" s="28">
        <f t="shared" si="13"/>
        <v>614.66320810864818</v>
      </c>
      <c r="O37" s="74">
        <f t="shared" si="14"/>
        <v>127849.94728659882</v>
      </c>
    </row>
    <row r="38" spans="1:15" x14ac:dyDescent="0.25">
      <c r="A38" s="54" t="s">
        <v>29</v>
      </c>
      <c r="B38" s="116"/>
      <c r="C38" s="55"/>
      <c r="D38" s="50" t="s">
        <v>26</v>
      </c>
      <c r="E38" s="56">
        <v>6</v>
      </c>
      <c r="F38" s="52">
        <f t="shared" si="6"/>
        <v>263.90466245120115</v>
      </c>
      <c r="G38" s="52">
        <f t="shared" si="7"/>
        <v>211.1257299609606</v>
      </c>
      <c r="H38" s="52">
        <f t="shared" si="12"/>
        <v>2088.9283987353601</v>
      </c>
      <c r="I38" s="52">
        <f t="shared" si="8"/>
        <v>0</v>
      </c>
      <c r="J38" s="52">
        <f t="shared" si="9"/>
        <v>39.594199367680062</v>
      </c>
      <c r="K38" s="52">
        <f t="shared" si="10"/>
        <v>52.788932490240313</v>
      </c>
      <c r="L38" s="52">
        <f t="shared" si="11"/>
        <v>65.983665612800223</v>
      </c>
      <c r="M38">
        <v>137</v>
      </c>
      <c r="N38" s="28">
        <f t="shared" si="13"/>
        <v>475.03039241216175</v>
      </c>
      <c r="O38" s="74">
        <f t="shared" si="14"/>
        <v>65079.163760466159</v>
      </c>
    </row>
    <row r="39" spans="1:15" x14ac:dyDescent="0.25">
      <c r="A39" s="54" t="s">
        <v>2</v>
      </c>
      <c r="B39" s="116"/>
      <c r="C39" s="49"/>
      <c r="D39" s="50" t="s">
        <v>30</v>
      </c>
      <c r="E39" s="56">
        <v>5</v>
      </c>
      <c r="F39" s="52">
        <f t="shared" si="6"/>
        <v>251.33872614400025</v>
      </c>
      <c r="G39" s="52">
        <f t="shared" si="7"/>
        <v>201.07498091520029</v>
      </c>
      <c r="H39" s="52">
        <f t="shared" si="12"/>
        <v>1989.4556178432001</v>
      </c>
      <c r="I39" s="52">
        <f t="shared" si="8"/>
        <v>0</v>
      </c>
      <c r="J39" s="52">
        <f t="shared" si="9"/>
        <v>37.707808921600076</v>
      </c>
      <c r="K39" s="52">
        <f t="shared" si="10"/>
        <v>50.27374522880018</v>
      </c>
      <c r="L39" s="52">
        <f t="shared" si="11"/>
        <v>62.839681536000171</v>
      </c>
      <c r="M39">
        <v>378</v>
      </c>
      <c r="N39" s="28">
        <f t="shared" si="13"/>
        <v>452.41370705920053</v>
      </c>
      <c r="O39" s="74">
        <f t="shared" si="14"/>
        <v>171012.38126837779</v>
      </c>
    </row>
    <row r="40" spans="1:15" x14ac:dyDescent="0.25">
      <c r="A40" s="54"/>
      <c r="B40" s="116"/>
      <c r="C40" s="55"/>
      <c r="D40" s="50" t="s">
        <v>28</v>
      </c>
      <c r="E40" s="56">
        <v>4</v>
      </c>
      <c r="F40" s="52">
        <f t="shared" si="6"/>
        <v>182.15031360000012</v>
      </c>
      <c r="G40" s="52">
        <f t="shared" si="7"/>
        <v>145.72825088000081</v>
      </c>
      <c r="H40" s="52">
        <f t="shared" si="12"/>
        <v>1912.9380940800002</v>
      </c>
      <c r="I40" s="52">
        <f t="shared" si="8"/>
        <v>0</v>
      </c>
      <c r="J40" s="52">
        <f t="shared" si="9"/>
        <v>27.329047040000091</v>
      </c>
      <c r="K40" s="52">
        <f t="shared" si="10"/>
        <v>36.432062720000204</v>
      </c>
      <c r="L40" s="52">
        <f t="shared" si="11"/>
        <v>45.545078400000193</v>
      </c>
      <c r="M40">
        <v>171</v>
      </c>
      <c r="N40" s="28">
        <f t="shared" si="13"/>
        <v>327.87856448000093</v>
      </c>
      <c r="O40" s="74">
        <f t="shared" si="14"/>
        <v>56067.234526080159</v>
      </c>
    </row>
    <row r="41" spans="1:15" x14ac:dyDescent="0.25">
      <c r="A41" s="54"/>
      <c r="B41" s="116"/>
      <c r="C41" s="55" t="s">
        <v>2</v>
      </c>
      <c r="D41" s="50"/>
      <c r="E41" s="56">
        <v>3</v>
      </c>
      <c r="F41" s="52">
        <f t="shared" si="6"/>
        <v>117.3118400000003</v>
      </c>
      <c r="G41" s="52">
        <f t="shared" si="7"/>
        <v>93.849471999999878</v>
      </c>
      <c r="H41" s="52">
        <f t="shared" si="12"/>
        <v>1839.363552</v>
      </c>
      <c r="I41" s="52">
        <f t="shared" si="8"/>
        <v>0</v>
      </c>
      <c r="J41" s="52">
        <f t="shared" si="9"/>
        <v>17.601775999999973</v>
      </c>
      <c r="K41" s="52">
        <f t="shared" si="10"/>
        <v>23.462367999999969</v>
      </c>
      <c r="L41" s="52">
        <f t="shared" si="11"/>
        <v>29.332959999999957</v>
      </c>
      <c r="M41">
        <v>149</v>
      </c>
      <c r="N41" s="28">
        <f t="shared" si="13"/>
        <v>211.16131200000018</v>
      </c>
      <c r="O41" s="74">
        <f t="shared" si="14"/>
        <v>31463.035488000027</v>
      </c>
    </row>
    <row r="42" spans="1:15" x14ac:dyDescent="0.25">
      <c r="A42" s="54"/>
      <c r="B42" s="116"/>
      <c r="C42" s="55"/>
      <c r="D42" s="50"/>
      <c r="E42" s="56">
        <v>2</v>
      </c>
      <c r="F42" s="52">
        <f t="shared" si="6"/>
        <v>56.666000000000167</v>
      </c>
      <c r="G42" s="52">
        <f t="shared" si="7"/>
        <v>45.336800000000039</v>
      </c>
      <c r="H42" s="52">
        <f t="shared" si="12"/>
        <v>1768.6188</v>
      </c>
      <c r="I42" s="52">
        <f t="shared" si="8"/>
        <v>0</v>
      </c>
      <c r="J42" s="52">
        <f>J19-Y19</f>
        <v>8.5094000000000278</v>
      </c>
      <c r="K42" s="52">
        <f t="shared" si="10"/>
        <v>11.339199999999892</v>
      </c>
      <c r="L42" s="52">
        <f t="shared" si="11"/>
        <v>14.168999999999869</v>
      </c>
      <c r="M42">
        <v>245</v>
      </c>
      <c r="N42" s="28">
        <f t="shared" si="13"/>
        <v>102.00280000000021</v>
      </c>
      <c r="O42" s="74">
        <f t="shared" si="14"/>
        <v>24990.686000000052</v>
      </c>
    </row>
    <row r="43" spans="1:15" x14ac:dyDescent="0.25">
      <c r="A43" s="54"/>
      <c r="B43" s="116"/>
      <c r="C43" s="55"/>
      <c r="D43" s="57"/>
      <c r="E43" s="56">
        <v>1</v>
      </c>
      <c r="F43" s="52">
        <f>F20-U20</f>
        <v>0</v>
      </c>
      <c r="G43" s="52">
        <v>0</v>
      </c>
      <c r="H43" s="52">
        <f>H20-W20</f>
        <v>1700.5949999999998</v>
      </c>
      <c r="I43" s="52">
        <f>I20-X20</f>
        <v>0</v>
      </c>
      <c r="J43" s="52">
        <f>J20-Y20</f>
        <v>7.4999999999363354E-3</v>
      </c>
      <c r="K43" s="52">
        <v>0</v>
      </c>
      <c r="L43" s="52">
        <v>0</v>
      </c>
      <c r="M43">
        <v>229</v>
      </c>
      <c r="N43" s="28">
        <f t="shared" si="13"/>
        <v>0</v>
      </c>
      <c r="O43" s="74">
        <f t="shared" si="14"/>
        <v>0</v>
      </c>
    </row>
    <row r="44" spans="1:15" x14ac:dyDescent="0.25">
      <c r="A44" t="s">
        <v>54</v>
      </c>
      <c r="O44" s="59">
        <f>SUM(O29:O43)</f>
        <v>757042.12574060331</v>
      </c>
    </row>
    <row r="45" spans="1:15" x14ac:dyDescent="0.25">
      <c r="A45" t="s">
        <v>60</v>
      </c>
    </row>
  </sheetData>
  <mergeCells count="36">
    <mergeCell ref="B29:B43"/>
    <mergeCell ref="M27:M28"/>
    <mergeCell ref="O27:O28"/>
    <mergeCell ref="N27:N28"/>
    <mergeCell ref="Q6:Q20"/>
    <mergeCell ref="B6:B20"/>
    <mergeCell ref="A24:E24"/>
    <mergeCell ref="F24:F26"/>
    <mergeCell ref="H24:L24"/>
    <mergeCell ref="A25:E28"/>
    <mergeCell ref="G25:H25"/>
    <mergeCell ref="I25:L25"/>
    <mergeCell ref="G26:H26"/>
    <mergeCell ref="J26:L26"/>
    <mergeCell ref="F27:F28"/>
    <mergeCell ref="J27:L27"/>
    <mergeCell ref="P1:T1"/>
    <mergeCell ref="U1:U3"/>
    <mergeCell ref="W1:AA1"/>
    <mergeCell ref="P2:T5"/>
    <mergeCell ref="V2:W2"/>
    <mergeCell ref="X2:AA2"/>
    <mergeCell ref="V3:W3"/>
    <mergeCell ref="Y3:AA3"/>
    <mergeCell ref="U4:U5"/>
    <mergeCell ref="Y4:AA4"/>
    <mergeCell ref="A1:E1"/>
    <mergeCell ref="F1:F3"/>
    <mergeCell ref="H1:L1"/>
    <mergeCell ref="A2:E5"/>
    <mergeCell ref="G2:H2"/>
    <mergeCell ref="I2:L2"/>
    <mergeCell ref="G3:H3"/>
    <mergeCell ref="J3:L3"/>
    <mergeCell ref="F4:F5"/>
    <mergeCell ref="J4:L4"/>
  </mergeCells>
  <conditionalFormatting sqref="M29:M4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9:N4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9:O4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9:N4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O4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topLeftCell="A4" workbookViewId="0">
      <selection activeCell="G6" sqref="G6"/>
    </sheetView>
  </sheetViews>
  <sheetFormatPr defaultColWidth="8.7109375" defaultRowHeight="15" x14ac:dyDescent="0.25"/>
  <cols>
    <col min="15" max="15" width="11.28515625" bestFit="1" customWidth="1"/>
  </cols>
  <sheetData>
    <row r="1" spans="1:27" x14ac:dyDescent="0.25">
      <c r="A1" s="108" t="s">
        <v>10</v>
      </c>
      <c r="B1" s="108"/>
      <c r="C1" s="108"/>
      <c r="D1" s="108"/>
      <c r="E1" s="108"/>
      <c r="F1" s="108" t="s">
        <v>11</v>
      </c>
      <c r="G1" s="3"/>
      <c r="H1" s="108" t="s">
        <v>12</v>
      </c>
      <c r="I1" s="108"/>
      <c r="J1" s="108"/>
      <c r="K1" s="108"/>
      <c r="L1" s="108"/>
      <c r="P1" s="108" t="s">
        <v>10</v>
      </c>
      <c r="Q1" s="108"/>
      <c r="R1" s="108"/>
      <c r="S1" s="108"/>
      <c r="T1" s="108"/>
      <c r="U1" s="108" t="s">
        <v>11</v>
      </c>
      <c r="V1" s="3"/>
      <c r="W1" s="108" t="s">
        <v>12</v>
      </c>
      <c r="X1" s="108"/>
      <c r="Y1" s="108"/>
      <c r="Z1" s="108"/>
      <c r="AA1" s="108"/>
    </row>
    <row r="2" spans="1:27" x14ac:dyDescent="0.25">
      <c r="A2" s="108" t="s">
        <v>13</v>
      </c>
      <c r="B2" s="108"/>
      <c r="C2" s="108"/>
      <c r="D2" s="108"/>
      <c r="E2" s="108"/>
      <c r="F2" s="108"/>
      <c r="G2" s="111" t="s">
        <v>14</v>
      </c>
      <c r="H2" s="112"/>
      <c r="I2" s="108" t="s">
        <v>15</v>
      </c>
      <c r="J2" s="108"/>
      <c r="K2" s="108"/>
      <c r="L2" s="108"/>
      <c r="P2" s="108" t="s">
        <v>13</v>
      </c>
      <c r="Q2" s="108"/>
      <c r="R2" s="108"/>
      <c r="S2" s="108"/>
      <c r="T2" s="108"/>
      <c r="U2" s="108"/>
      <c r="V2" s="111" t="s">
        <v>14</v>
      </c>
      <c r="W2" s="112"/>
      <c r="X2" s="108" t="s">
        <v>15</v>
      </c>
      <c r="Y2" s="108"/>
      <c r="Z2" s="108"/>
      <c r="AA2" s="108"/>
    </row>
    <row r="3" spans="1:27" x14ac:dyDescent="0.25">
      <c r="A3" s="108"/>
      <c r="B3" s="108"/>
      <c r="C3" s="108"/>
      <c r="D3" s="108"/>
      <c r="E3" s="108"/>
      <c r="F3" s="108"/>
      <c r="G3" s="113" t="s">
        <v>16</v>
      </c>
      <c r="H3" s="114"/>
      <c r="I3" s="20" t="s">
        <v>17</v>
      </c>
      <c r="J3" s="108" t="s">
        <v>16</v>
      </c>
      <c r="K3" s="108"/>
      <c r="L3" s="108"/>
      <c r="P3" s="108"/>
      <c r="Q3" s="108"/>
      <c r="R3" s="108"/>
      <c r="S3" s="108"/>
      <c r="T3" s="108"/>
      <c r="U3" s="108"/>
      <c r="V3" s="113" t="s">
        <v>16</v>
      </c>
      <c r="W3" s="114"/>
      <c r="X3" s="20" t="s">
        <v>17</v>
      </c>
      <c r="Y3" s="108" t="s">
        <v>16</v>
      </c>
      <c r="Z3" s="108"/>
      <c r="AA3" s="108"/>
    </row>
    <row r="4" spans="1:27" x14ac:dyDescent="0.25">
      <c r="A4" s="108"/>
      <c r="B4" s="108"/>
      <c r="C4" s="108"/>
      <c r="D4" s="108"/>
      <c r="E4" s="108"/>
      <c r="F4" s="108" t="s">
        <v>16</v>
      </c>
      <c r="G4" s="4" t="s">
        <v>18</v>
      </c>
      <c r="H4" s="3" t="s">
        <v>19</v>
      </c>
      <c r="I4" s="3" t="s">
        <v>20</v>
      </c>
      <c r="J4" s="108" t="s">
        <v>38</v>
      </c>
      <c r="K4" s="108"/>
      <c r="L4" s="108"/>
      <c r="P4" s="108"/>
      <c r="Q4" s="108"/>
      <c r="R4" s="108"/>
      <c r="S4" s="108"/>
      <c r="T4" s="108"/>
      <c r="U4" s="108" t="s">
        <v>16</v>
      </c>
      <c r="V4" s="4" t="s">
        <v>18</v>
      </c>
      <c r="W4" s="3" t="s">
        <v>19</v>
      </c>
      <c r="X4" s="3" t="s">
        <v>20</v>
      </c>
      <c r="Y4" s="108" t="s">
        <v>38</v>
      </c>
      <c r="Z4" s="108"/>
      <c r="AA4" s="108"/>
    </row>
    <row r="5" spans="1:27" x14ac:dyDescent="0.25">
      <c r="A5" s="108"/>
      <c r="B5" s="108"/>
      <c r="C5" s="108"/>
      <c r="D5" s="108"/>
      <c r="E5" s="108"/>
      <c r="F5" s="108"/>
      <c r="G5" s="5">
        <v>0.8</v>
      </c>
      <c r="H5" s="5">
        <v>0.7</v>
      </c>
      <c r="I5" s="5"/>
      <c r="J5" s="5">
        <v>0.15</v>
      </c>
      <c r="K5" s="5">
        <v>0.2</v>
      </c>
      <c r="L5" s="5">
        <v>0.25</v>
      </c>
      <c r="P5" s="108"/>
      <c r="Q5" s="108"/>
      <c r="R5" s="108"/>
      <c r="S5" s="108"/>
      <c r="T5" s="108"/>
      <c r="U5" s="108"/>
      <c r="V5" s="5">
        <v>0.8</v>
      </c>
      <c r="W5" s="5">
        <v>0.7</v>
      </c>
      <c r="X5" s="5"/>
      <c r="Y5" s="5">
        <v>0.15</v>
      </c>
      <c r="Z5" s="5">
        <v>0.2</v>
      </c>
      <c r="AA5" s="5">
        <v>0.25</v>
      </c>
    </row>
    <row r="6" spans="1:27" x14ac:dyDescent="0.25">
      <c r="A6" s="36"/>
      <c r="B6" s="37" t="s">
        <v>26</v>
      </c>
      <c r="C6" s="38"/>
      <c r="D6" s="39"/>
      <c r="E6" s="40">
        <v>15</v>
      </c>
      <c r="F6" s="41">
        <f t="shared" ref="F6:F18" si="0">F7*(1+M6)</f>
        <v>10396.380163886666</v>
      </c>
      <c r="G6" s="47">
        <f t="shared" ref="G6:G20" si="1">F6*$G$5</f>
        <v>8317.104131109334</v>
      </c>
      <c r="H6" s="47">
        <f t="shared" ref="H6:H19" si="2">F6*$H$5</f>
        <v>7277.4661147206662</v>
      </c>
      <c r="I6" s="47">
        <v>2665.61</v>
      </c>
      <c r="J6" s="47">
        <f t="shared" ref="J6:J20" si="3">F6*$J$5</f>
        <v>1559.4570245829998</v>
      </c>
      <c r="K6" s="47">
        <f t="shared" ref="K6:K20" si="4">F6*$K$5</f>
        <v>2079.2760327773335</v>
      </c>
      <c r="L6" s="47">
        <f t="shared" ref="L6:L20" si="5">F6*$L$5</f>
        <v>2599.0950409716665</v>
      </c>
      <c r="M6" s="35">
        <v>0.05</v>
      </c>
      <c r="N6" s="35"/>
      <c r="P6" s="6"/>
      <c r="Q6" s="23" t="s">
        <v>26</v>
      </c>
      <c r="R6" s="7"/>
      <c r="S6" s="8"/>
      <c r="T6" s="9">
        <v>15</v>
      </c>
      <c r="U6" s="60">
        <v>9623.16</v>
      </c>
      <c r="V6" s="77">
        <v>7698.52</v>
      </c>
      <c r="W6" s="77">
        <v>6736.21</v>
      </c>
      <c r="X6" s="77">
        <v>2665.61</v>
      </c>
      <c r="Y6" s="77">
        <v>1443.47</v>
      </c>
      <c r="Z6" s="77">
        <v>1924.63</v>
      </c>
      <c r="AA6" s="77">
        <v>2405.79</v>
      </c>
    </row>
    <row r="7" spans="1:27" x14ac:dyDescent="0.25">
      <c r="A7" s="42"/>
      <c r="B7" s="37" t="s">
        <v>0</v>
      </c>
      <c r="C7" s="43"/>
      <c r="D7" s="39"/>
      <c r="E7" s="40">
        <v>14</v>
      </c>
      <c r="F7" s="41">
        <f t="shared" si="0"/>
        <v>9901.3144417968251</v>
      </c>
      <c r="G7" s="47">
        <f t="shared" si="1"/>
        <v>7921.0515534374608</v>
      </c>
      <c r="H7" s="47">
        <f t="shared" si="2"/>
        <v>6930.9201092577769</v>
      </c>
      <c r="I7" s="47">
        <v>2665.61</v>
      </c>
      <c r="J7" s="47">
        <f t="shared" si="3"/>
        <v>1485.1971662695237</v>
      </c>
      <c r="K7" s="47">
        <f t="shared" si="4"/>
        <v>1980.2628883593652</v>
      </c>
      <c r="L7" s="47">
        <f t="shared" si="5"/>
        <v>2475.3286104492063</v>
      </c>
      <c r="M7" s="35">
        <v>0.05</v>
      </c>
      <c r="N7" s="35"/>
      <c r="P7" s="10"/>
      <c r="Q7" s="23" t="s">
        <v>0</v>
      </c>
      <c r="R7" s="11"/>
      <c r="S7" s="8"/>
      <c r="T7" s="9">
        <v>14</v>
      </c>
      <c r="U7" s="60">
        <v>9164.9</v>
      </c>
      <c r="V7" s="77">
        <v>7331.92</v>
      </c>
      <c r="W7" s="77">
        <v>6415.43</v>
      </c>
      <c r="X7" s="77">
        <v>2665.61</v>
      </c>
      <c r="Y7" s="77">
        <v>1374.73</v>
      </c>
      <c r="Z7" s="77">
        <v>1832.98</v>
      </c>
      <c r="AA7" s="77">
        <v>2291.2199999999998</v>
      </c>
    </row>
    <row r="8" spans="1:27" x14ac:dyDescent="0.25">
      <c r="A8" s="42"/>
      <c r="B8" s="37" t="s">
        <v>2</v>
      </c>
      <c r="C8" s="43"/>
      <c r="D8" s="39"/>
      <c r="E8" s="40">
        <v>13</v>
      </c>
      <c r="F8" s="41">
        <f t="shared" si="0"/>
        <v>9429.823277901738</v>
      </c>
      <c r="G8" s="47">
        <f t="shared" si="1"/>
        <v>7543.8586223213906</v>
      </c>
      <c r="H8" s="47">
        <f t="shared" si="2"/>
        <v>6600.8762945312164</v>
      </c>
      <c r="I8" s="47">
        <v>2665.61</v>
      </c>
      <c r="J8" s="47">
        <f t="shared" si="3"/>
        <v>1414.4734916852606</v>
      </c>
      <c r="K8" s="47">
        <f t="shared" si="4"/>
        <v>1885.9646555803477</v>
      </c>
      <c r="L8" s="47">
        <f t="shared" si="5"/>
        <v>2357.4558194754345</v>
      </c>
      <c r="M8" s="35">
        <v>0.05</v>
      </c>
      <c r="N8" s="35"/>
      <c r="P8" s="10"/>
      <c r="Q8" s="23" t="s">
        <v>2</v>
      </c>
      <c r="R8" s="11"/>
      <c r="S8" s="8"/>
      <c r="T8" s="9">
        <v>13</v>
      </c>
      <c r="U8" s="60">
        <v>8728.5400000000009</v>
      </c>
      <c r="V8" s="77">
        <v>6982.83</v>
      </c>
      <c r="W8" s="77">
        <v>6109.97</v>
      </c>
      <c r="X8" s="77">
        <v>2665.61</v>
      </c>
      <c r="Y8" s="77">
        <v>1309.28</v>
      </c>
      <c r="Z8" s="77">
        <v>1745.7</v>
      </c>
      <c r="AA8" s="77">
        <v>2182.13</v>
      </c>
    </row>
    <row r="9" spans="1:27" x14ac:dyDescent="0.25">
      <c r="A9" s="42" t="s">
        <v>30</v>
      </c>
      <c r="B9" s="37"/>
      <c r="C9" s="43" t="s">
        <v>0</v>
      </c>
      <c r="D9" s="39"/>
      <c r="E9" s="44">
        <v>12</v>
      </c>
      <c r="F9" s="41">
        <f t="shared" si="0"/>
        <v>8980.7840741921318</v>
      </c>
      <c r="G9" s="47">
        <f t="shared" si="1"/>
        <v>7184.627259353706</v>
      </c>
      <c r="H9" s="47">
        <f t="shared" si="2"/>
        <v>6286.5488519344917</v>
      </c>
      <c r="I9" s="47">
        <v>2665.61</v>
      </c>
      <c r="J9" s="47">
        <f t="shared" si="3"/>
        <v>1347.1176111288198</v>
      </c>
      <c r="K9" s="47">
        <f t="shared" si="4"/>
        <v>1796.1568148384265</v>
      </c>
      <c r="L9" s="47">
        <f t="shared" si="5"/>
        <v>2245.196018548033</v>
      </c>
      <c r="M9" s="35">
        <v>0.05</v>
      </c>
      <c r="N9" s="35"/>
      <c r="P9" s="10" t="s">
        <v>30</v>
      </c>
      <c r="Q9" s="23"/>
      <c r="R9" s="11" t="s">
        <v>0</v>
      </c>
      <c r="S9" s="8"/>
      <c r="T9" s="3">
        <v>12</v>
      </c>
      <c r="U9" s="61">
        <v>8312.84</v>
      </c>
      <c r="V9" s="77">
        <v>6650.27</v>
      </c>
      <c r="W9" s="77">
        <v>5818.98</v>
      </c>
      <c r="X9" s="77">
        <v>2665.61</v>
      </c>
      <c r="Y9" s="77">
        <v>1246.92</v>
      </c>
      <c r="Z9" s="77">
        <v>1662.56</v>
      </c>
      <c r="AA9" s="77">
        <v>2078.21</v>
      </c>
    </row>
    <row r="10" spans="1:27" x14ac:dyDescent="0.25">
      <c r="A10" s="42" t="s">
        <v>31</v>
      </c>
      <c r="B10" s="37"/>
      <c r="C10" s="40"/>
      <c r="D10" s="39" t="s">
        <v>22</v>
      </c>
      <c r="E10" s="44">
        <v>11</v>
      </c>
      <c r="F10" s="41">
        <f t="shared" si="0"/>
        <v>8553.127689706791</v>
      </c>
      <c r="G10" s="47">
        <f t="shared" si="1"/>
        <v>6842.5021517654332</v>
      </c>
      <c r="H10" s="47">
        <f t="shared" si="2"/>
        <v>5987.1893827947533</v>
      </c>
      <c r="I10" s="47">
        <v>2665.61</v>
      </c>
      <c r="J10" s="47">
        <f t="shared" si="3"/>
        <v>1282.9691534560186</v>
      </c>
      <c r="K10" s="47">
        <f t="shared" si="4"/>
        <v>1710.6255379413583</v>
      </c>
      <c r="L10" s="47">
        <f t="shared" si="5"/>
        <v>2138.2819224266977</v>
      </c>
      <c r="M10" s="35">
        <v>0.05</v>
      </c>
      <c r="N10" s="35"/>
      <c r="P10" s="10" t="s">
        <v>31</v>
      </c>
      <c r="Q10" s="23"/>
      <c r="R10" s="9"/>
      <c r="S10" s="8" t="s">
        <v>22</v>
      </c>
      <c r="T10" s="3">
        <v>11</v>
      </c>
      <c r="U10" s="61">
        <v>7917.01</v>
      </c>
      <c r="V10" s="77">
        <v>6333.6</v>
      </c>
      <c r="W10" s="77">
        <v>5541.9</v>
      </c>
      <c r="X10" s="77">
        <v>2665.61</v>
      </c>
      <c r="Y10" s="77">
        <v>1187.55</v>
      </c>
      <c r="Z10" s="77">
        <v>1583.4</v>
      </c>
      <c r="AA10" s="77">
        <v>1979.25</v>
      </c>
    </row>
    <row r="11" spans="1:27" x14ac:dyDescent="0.25">
      <c r="A11" s="42" t="s">
        <v>26</v>
      </c>
      <c r="B11" s="37"/>
      <c r="C11" s="43"/>
      <c r="D11" s="39" t="s">
        <v>23</v>
      </c>
      <c r="E11" s="44">
        <v>10</v>
      </c>
      <c r="F11" s="41">
        <f t="shared" si="0"/>
        <v>8145.8358949588483</v>
      </c>
      <c r="G11" s="47">
        <f t="shared" si="1"/>
        <v>6516.6687159670792</v>
      </c>
      <c r="H11" s="47">
        <f t="shared" si="2"/>
        <v>5702.0851264711937</v>
      </c>
      <c r="I11" s="47">
        <v>2665.61</v>
      </c>
      <c r="J11" s="47">
        <f t="shared" si="3"/>
        <v>1221.8753842438273</v>
      </c>
      <c r="K11" s="47">
        <f t="shared" si="4"/>
        <v>1629.1671789917698</v>
      </c>
      <c r="L11" s="47">
        <f t="shared" si="5"/>
        <v>2036.4589737397121</v>
      </c>
      <c r="M11" s="35">
        <v>0.04</v>
      </c>
      <c r="N11" s="35"/>
      <c r="P11" s="10" t="s">
        <v>26</v>
      </c>
      <c r="Q11" s="23"/>
      <c r="R11" s="11"/>
      <c r="S11" s="8" t="s">
        <v>23</v>
      </c>
      <c r="T11" s="3">
        <v>10</v>
      </c>
      <c r="U11" s="61">
        <v>7540.01</v>
      </c>
      <c r="V11" s="77">
        <v>6032</v>
      </c>
      <c r="W11" s="77">
        <v>5278</v>
      </c>
      <c r="X11" s="77">
        <v>2665.61</v>
      </c>
      <c r="Y11" s="77">
        <v>1131</v>
      </c>
      <c r="Z11" s="77">
        <v>1508</v>
      </c>
      <c r="AA11" s="77">
        <v>1885</v>
      </c>
    </row>
    <row r="12" spans="1:27" x14ac:dyDescent="0.25">
      <c r="A12" s="42" t="s">
        <v>0</v>
      </c>
      <c r="B12" s="37"/>
      <c r="C12" s="43"/>
      <c r="D12" s="39" t="s">
        <v>25</v>
      </c>
      <c r="E12" s="44">
        <v>9</v>
      </c>
      <c r="F12" s="41">
        <f t="shared" si="0"/>
        <v>7832.5345143835075</v>
      </c>
      <c r="G12" s="47">
        <f t="shared" si="1"/>
        <v>6266.0276115068064</v>
      </c>
      <c r="H12" s="47">
        <f t="shared" si="2"/>
        <v>5482.7741600684549</v>
      </c>
      <c r="I12" s="47">
        <v>2665.61</v>
      </c>
      <c r="J12" s="47">
        <f t="shared" si="3"/>
        <v>1174.8801771575261</v>
      </c>
      <c r="K12" s="47">
        <f t="shared" si="4"/>
        <v>1566.5069028767016</v>
      </c>
      <c r="L12" s="47">
        <f t="shared" si="5"/>
        <v>1958.1336285958769</v>
      </c>
      <c r="M12" s="35">
        <v>0.04</v>
      </c>
      <c r="N12" s="35"/>
      <c r="P12" s="10" t="s">
        <v>0</v>
      </c>
      <c r="Q12" s="23"/>
      <c r="R12" s="11"/>
      <c r="S12" s="8" t="s">
        <v>25</v>
      </c>
      <c r="T12" s="3">
        <v>9</v>
      </c>
      <c r="U12" s="61">
        <v>7320.37</v>
      </c>
      <c r="V12" s="77">
        <v>5856.29</v>
      </c>
      <c r="W12" s="77">
        <v>5124.25</v>
      </c>
      <c r="X12" s="77">
        <v>2665.61</v>
      </c>
      <c r="Y12" s="77">
        <v>1098.05</v>
      </c>
      <c r="Z12" s="77">
        <v>1464.07</v>
      </c>
      <c r="AA12" s="77">
        <v>1830.09</v>
      </c>
    </row>
    <row r="13" spans="1:27" x14ac:dyDescent="0.25">
      <c r="A13" s="42" t="s">
        <v>26</v>
      </c>
      <c r="B13" s="37"/>
      <c r="C13" s="43" t="s">
        <v>1</v>
      </c>
      <c r="D13" s="39" t="s">
        <v>27</v>
      </c>
      <c r="E13" s="44">
        <v>8</v>
      </c>
      <c r="F13" s="41">
        <f t="shared" si="0"/>
        <v>7531.2831869072188</v>
      </c>
      <c r="G13" s="47">
        <f t="shared" si="1"/>
        <v>6025.0265495257754</v>
      </c>
      <c r="H13" s="47">
        <f t="shared" si="2"/>
        <v>5271.8982308350533</v>
      </c>
      <c r="I13" s="47">
        <v>2665.61</v>
      </c>
      <c r="J13" s="47">
        <f t="shared" si="3"/>
        <v>1129.6924780360828</v>
      </c>
      <c r="K13" s="47">
        <f t="shared" si="4"/>
        <v>1506.2566373814439</v>
      </c>
      <c r="L13" s="47">
        <f t="shared" si="5"/>
        <v>1882.8207967268047</v>
      </c>
      <c r="M13" s="35">
        <v>0.04</v>
      </c>
      <c r="N13" s="35"/>
      <c r="P13" s="10" t="s">
        <v>26</v>
      </c>
      <c r="Q13" s="23"/>
      <c r="R13" s="11" t="s">
        <v>1</v>
      </c>
      <c r="S13" s="8" t="s">
        <v>27</v>
      </c>
      <c r="T13" s="3">
        <v>8</v>
      </c>
      <c r="U13" s="61">
        <v>7107.14</v>
      </c>
      <c r="V13" s="77">
        <v>5685.71</v>
      </c>
      <c r="W13" s="77">
        <v>4974.99</v>
      </c>
      <c r="X13" s="77">
        <v>2665.61</v>
      </c>
      <c r="Y13" s="77">
        <v>1066.07</v>
      </c>
      <c r="Z13" s="77">
        <v>1421.42</v>
      </c>
      <c r="AA13" s="77">
        <v>1776.78</v>
      </c>
    </row>
    <row r="14" spans="1:27" x14ac:dyDescent="0.25">
      <c r="A14" s="42" t="s">
        <v>2</v>
      </c>
      <c r="B14" s="37"/>
      <c r="C14" s="43"/>
      <c r="D14" s="39" t="s">
        <v>28</v>
      </c>
      <c r="E14" s="44">
        <v>7</v>
      </c>
      <c r="F14" s="41">
        <f t="shared" si="0"/>
        <v>7241.6184489492489</v>
      </c>
      <c r="G14" s="47">
        <f t="shared" si="1"/>
        <v>5793.2947591593993</v>
      </c>
      <c r="H14" s="47">
        <f t="shared" si="2"/>
        <v>5069.1329142644736</v>
      </c>
      <c r="I14" s="47">
        <v>2665.61</v>
      </c>
      <c r="J14" s="47">
        <f t="shared" si="3"/>
        <v>1086.2427673423872</v>
      </c>
      <c r="K14" s="47">
        <f t="shared" si="4"/>
        <v>1448.3236897898498</v>
      </c>
      <c r="L14" s="47">
        <f t="shared" si="5"/>
        <v>1810.4046122373122</v>
      </c>
      <c r="M14" s="35">
        <v>0.04</v>
      </c>
      <c r="N14" s="35"/>
      <c r="P14" s="10" t="s">
        <v>2</v>
      </c>
      <c r="Q14" s="23"/>
      <c r="R14" s="11"/>
      <c r="S14" s="8" t="s">
        <v>28</v>
      </c>
      <c r="T14" s="3">
        <v>7</v>
      </c>
      <c r="U14" s="61">
        <v>6900.14</v>
      </c>
      <c r="V14" s="77">
        <v>5520.11</v>
      </c>
      <c r="W14" s="77">
        <v>4830.09</v>
      </c>
      <c r="X14" s="77">
        <v>2665.61</v>
      </c>
      <c r="Y14" s="77">
        <v>1035.02</v>
      </c>
      <c r="Z14" s="77">
        <v>1380.02</v>
      </c>
      <c r="AA14" s="77">
        <v>1725.03</v>
      </c>
    </row>
    <row r="15" spans="1:27" x14ac:dyDescent="0.25">
      <c r="A15" s="42" t="s">
        <v>24</v>
      </c>
      <c r="B15" s="37"/>
      <c r="C15" s="43"/>
      <c r="D15" s="39" t="s">
        <v>26</v>
      </c>
      <c r="E15" s="44">
        <v>6</v>
      </c>
      <c r="F15" s="41">
        <f t="shared" si="0"/>
        <v>6963.0946624512007</v>
      </c>
      <c r="G15" s="47">
        <f t="shared" si="1"/>
        <v>5570.475729960961</v>
      </c>
      <c r="H15" s="47">
        <f t="shared" si="2"/>
        <v>4874.1662637158406</v>
      </c>
      <c r="I15" s="47">
        <v>2665.61</v>
      </c>
      <c r="J15" s="47">
        <f t="shared" si="3"/>
        <v>1044.4641993676801</v>
      </c>
      <c r="K15" s="47">
        <f t="shared" si="4"/>
        <v>1392.6189324902402</v>
      </c>
      <c r="L15" s="47">
        <f t="shared" si="5"/>
        <v>1740.7736656128002</v>
      </c>
      <c r="M15" s="35">
        <v>0.05</v>
      </c>
      <c r="N15" s="35"/>
      <c r="P15" s="10" t="s">
        <v>24</v>
      </c>
      <c r="Q15" s="23"/>
      <c r="R15" s="11"/>
      <c r="S15" s="8" t="s">
        <v>26</v>
      </c>
      <c r="T15" s="3">
        <v>6</v>
      </c>
      <c r="U15" s="61">
        <v>6699.19</v>
      </c>
      <c r="V15" s="77">
        <v>5359.35</v>
      </c>
      <c r="W15" s="77">
        <v>4689.43</v>
      </c>
      <c r="X15" s="77">
        <v>2665.61</v>
      </c>
      <c r="Y15" s="77">
        <v>1004.87</v>
      </c>
      <c r="Z15" s="77">
        <v>1339.83</v>
      </c>
      <c r="AA15" s="77">
        <v>1674.79</v>
      </c>
    </row>
    <row r="16" spans="1:27" x14ac:dyDescent="0.25">
      <c r="A16" s="42"/>
      <c r="B16" s="37"/>
      <c r="C16" s="38"/>
      <c r="D16" s="39" t="s">
        <v>30</v>
      </c>
      <c r="E16" s="44">
        <v>5</v>
      </c>
      <c r="F16" s="41">
        <f t="shared" si="0"/>
        <v>6631.5187261440005</v>
      </c>
      <c r="G16" s="47">
        <f t="shared" si="1"/>
        <v>5305.2149809152006</v>
      </c>
      <c r="H16" s="47">
        <f t="shared" si="2"/>
        <v>4642.0631083008002</v>
      </c>
      <c r="I16" s="47">
        <v>2665.61</v>
      </c>
      <c r="J16" s="47">
        <f t="shared" si="3"/>
        <v>994.72780892160006</v>
      </c>
      <c r="K16" s="47">
        <f t="shared" si="4"/>
        <v>1326.3037452288002</v>
      </c>
      <c r="L16" s="47">
        <f t="shared" si="5"/>
        <v>1657.8796815360001</v>
      </c>
      <c r="M16" s="35">
        <v>0.04</v>
      </c>
      <c r="N16" s="35"/>
      <c r="P16" s="10"/>
      <c r="Q16" s="23"/>
      <c r="R16" s="7"/>
      <c r="S16" s="8" t="s">
        <v>30</v>
      </c>
      <c r="T16" s="3">
        <v>5</v>
      </c>
      <c r="U16" s="61">
        <v>6380.18</v>
      </c>
      <c r="V16" s="77">
        <v>5104.1400000000003</v>
      </c>
      <c r="W16" s="77">
        <v>4466.12</v>
      </c>
      <c r="X16" s="77">
        <v>2665.61</v>
      </c>
      <c r="Y16" s="77">
        <v>957.02</v>
      </c>
      <c r="Z16" s="77">
        <v>1276.03</v>
      </c>
      <c r="AA16" s="77">
        <v>1595.04</v>
      </c>
    </row>
    <row r="17" spans="1:27" x14ac:dyDescent="0.25">
      <c r="A17" s="42"/>
      <c r="B17" s="37"/>
      <c r="C17" s="43"/>
      <c r="D17" s="39" t="s">
        <v>28</v>
      </c>
      <c r="E17" s="44">
        <v>4</v>
      </c>
      <c r="F17" s="41">
        <f t="shared" si="0"/>
        <v>6376.4603136000005</v>
      </c>
      <c r="G17" s="47">
        <f t="shared" si="1"/>
        <v>5101.1682508800004</v>
      </c>
      <c r="H17" s="47">
        <f t="shared" si="2"/>
        <v>4463.5222195200004</v>
      </c>
      <c r="I17" s="47">
        <v>2665.61</v>
      </c>
      <c r="J17" s="47">
        <f t="shared" si="3"/>
        <v>956.46904704000008</v>
      </c>
      <c r="K17" s="47">
        <f t="shared" si="4"/>
        <v>1275.2920627200001</v>
      </c>
      <c r="L17" s="47">
        <f t="shared" si="5"/>
        <v>1594.1150784000001</v>
      </c>
      <c r="M17" s="35">
        <v>0.04</v>
      </c>
      <c r="N17" s="35"/>
      <c r="P17" s="10"/>
      <c r="Q17" s="23"/>
      <c r="R17" s="11"/>
      <c r="S17" s="8" t="s">
        <v>28</v>
      </c>
      <c r="T17" s="3">
        <v>4</v>
      </c>
      <c r="U17" s="61">
        <v>6194.31</v>
      </c>
      <c r="V17" s="77">
        <v>4955.4399999999996</v>
      </c>
      <c r="W17" s="77">
        <v>4336.01</v>
      </c>
      <c r="X17" s="77">
        <v>2665.61</v>
      </c>
      <c r="Y17" s="77">
        <v>929.14</v>
      </c>
      <c r="Z17" s="77">
        <v>1238.8599999999999</v>
      </c>
      <c r="AA17" s="77">
        <v>1548.57</v>
      </c>
    </row>
    <row r="18" spans="1:27" x14ac:dyDescent="0.25">
      <c r="A18" s="42"/>
      <c r="B18" s="37"/>
      <c r="C18" s="43" t="s">
        <v>2</v>
      </c>
      <c r="D18" s="39"/>
      <c r="E18" s="44">
        <v>3</v>
      </c>
      <c r="F18" s="41">
        <f t="shared" si="0"/>
        <v>6131.2118399999999</v>
      </c>
      <c r="G18" s="47">
        <f t="shared" si="1"/>
        <v>4904.9694719999998</v>
      </c>
      <c r="H18" s="47">
        <f t="shared" si="2"/>
        <v>4291.8482880000001</v>
      </c>
      <c r="I18" s="47">
        <v>2665.61</v>
      </c>
      <c r="J18" s="47">
        <f t="shared" si="3"/>
        <v>919.68177600000001</v>
      </c>
      <c r="K18" s="47">
        <f t="shared" si="4"/>
        <v>1226.2423679999999</v>
      </c>
      <c r="L18" s="47">
        <f t="shared" si="5"/>
        <v>1532.80296</v>
      </c>
      <c r="M18" s="35">
        <v>0.04</v>
      </c>
      <c r="N18" s="35"/>
      <c r="P18" s="10"/>
      <c r="Q18" s="23"/>
      <c r="R18" s="11" t="s">
        <v>2</v>
      </c>
      <c r="S18" s="8"/>
      <c r="T18" s="3">
        <v>3</v>
      </c>
      <c r="U18" s="61">
        <v>6013.9</v>
      </c>
      <c r="V18" s="77">
        <v>4811.12</v>
      </c>
      <c r="W18" s="77">
        <v>4209.7299999999996</v>
      </c>
      <c r="X18" s="77">
        <v>2665.61</v>
      </c>
      <c r="Y18" s="77">
        <v>902.08</v>
      </c>
      <c r="Z18" s="77">
        <v>1202.78</v>
      </c>
      <c r="AA18" s="77">
        <v>1503.47</v>
      </c>
    </row>
    <row r="19" spans="1:27" x14ac:dyDescent="0.25">
      <c r="A19" s="42"/>
      <c r="B19" s="37"/>
      <c r="C19" s="43"/>
      <c r="D19" s="39"/>
      <c r="E19" s="44">
        <v>2</v>
      </c>
      <c r="F19" s="41">
        <f>F20*(1+M19)</f>
        <v>5895.3959999999997</v>
      </c>
      <c r="G19" s="47">
        <f t="shared" si="1"/>
        <v>4716.3167999999996</v>
      </c>
      <c r="H19" s="47">
        <f t="shared" si="2"/>
        <v>4126.7771999999995</v>
      </c>
      <c r="I19" s="47">
        <v>2665.61</v>
      </c>
      <c r="J19" s="47">
        <f t="shared" si="3"/>
        <v>884.30939999999998</v>
      </c>
      <c r="K19" s="47">
        <f t="shared" si="4"/>
        <v>1179.0791999999999</v>
      </c>
      <c r="L19" s="47">
        <f t="shared" si="5"/>
        <v>1473.8489999999999</v>
      </c>
      <c r="M19" s="35">
        <v>0.04</v>
      </c>
      <c r="N19" s="35"/>
      <c r="P19" s="10"/>
      <c r="Q19" s="23"/>
      <c r="R19" s="11"/>
      <c r="S19" s="8"/>
      <c r="T19" s="3">
        <v>2</v>
      </c>
      <c r="U19" s="61">
        <v>5838.73</v>
      </c>
      <c r="V19" s="77">
        <v>4670.9799999999996</v>
      </c>
      <c r="W19" s="77">
        <v>4087.11</v>
      </c>
      <c r="X19" s="77">
        <v>2665.61</v>
      </c>
      <c r="Y19" s="77">
        <v>875.8</v>
      </c>
      <c r="Z19" s="77">
        <v>1167.74</v>
      </c>
      <c r="AA19" s="77">
        <v>1459.68</v>
      </c>
    </row>
    <row r="20" spans="1:27" x14ac:dyDescent="0.25">
      <c r="A20" s="42"/>
      <c r="B20" s="45"/>
      <c r="C20" s="43"/>
      <c r="D20" s="46"/>
      <c r="E20" s="44">
        <v>1</v>
      </c>
      <c r="F20" s="41">
        <f>U20*(1+M20)</f>
        <v>5668.65</v>
      </c>
      <c r="G20" s="47">
        <f t="shared" si="1"/>
        <v>4534.92</v>
      </c>
      <c r="H20" s="47">
        <f>F20*$H$5</f>
        <v>3968.0549999999994</v>
      </c>
      <c r="I20" s="47">
        <v>2665.61</v>
      </c>
      <c r="J20" s="47">
        <f t="shared" si="3"/>
        <v>850.2974999999999</v>
      </c>
      <c r="K20" s="47">
        <f t="shared" si="4"/>
        <v>1133.73</v>
      </c>
      <c r="L20" s="47">
        <f t="shared" si="5"/>
        <v>1417.1624999999999</v>
      </c>
      <c r="M20" s="78">
        <v>0</v>
      </c>
      <c r="P20" s="10"/>
      <c r="Q20" s="25"/>
      <c r="R20" s="11"/>
      <c r="S20" s="12"/>
      <c r="T20" s="3">
        <v>1</v>
      </c>
      <c r="U20" s="61">
        <v>5668.65</v>
      </c>
      <c r="V20" s="77">
        <v>4534.92</v>
      </c>
      <c r="W20" s="77">
        <v>3968.05</v>
      </c>
      <c r="X20" s="77">
        <v>2665.61</v>
      </c>
      <c r="Y20" s="77">
        <v>850.29</v>
      </c>
      <c r="Z20" s="77">
        <v>1133.73</v>
      </c>
      <c r="AA20" s="77">
        <v>1417.16</v>
      </c>
    </row>
    <row r="24" spans="1:27" x14ac:dyDescent="0.25">
      <c r="A24" s="108" t="s">
        <v>10</v>
      </c>
      <c r="B24" s="108"/>
      <c r="C24" s="108"/>
      <c r="D24" s="108"/>
      <c r="E24" s="108"/>
      <c r="F24" s="108" t="s">
        <v>11</v>
      </c>
      <c r="G24" s="3"/>
      <c r="H24" s="108" t="s">
        <v>12</v>
      </c>
      <c r="I24" s="108"/>
      <c r="J24" s="108"/>
      <c r="K24" s="108"/>
      <c r="L24" s="108"/>
    </row>
    <row r="25" spans="1:27" x14ac:dyDescent="0.25">
      <c r="A25" s="108" t="s">
        <v>13</v>
      </c>
      <c r="B25" s="108"/>
      <c r="C25" s="108"/>
      <c r="D25" s="108"/>
      <c r="E25" s="108"/>
      <c r="F25" s="108"/>
      <c r="G25" s="111" t="s">
        <v>14</v>
      </c>
      <c r="H25" s="112"/>
      <c r="I25" s="108" t="s">
        <v>15</v>
      </c>
      <c r="J25" s="108"/>
      <c r="K25" s="108"/>
      <c r="L25" s="108"/>
    </row>
    <row r="26" spans="1:27" x14ac:dyDescent="0.25">
      <c r="A26" s="108"/>
      <c r="B26" s="108"/>
      <c r="C26" s="108"/>
      <c r="D26" s="108"/>
      <c r="E26" s="108"/>
      <c r="F26" s="108"/>
      <c r="G26" s="113" t="s">
        <v>16</v>
      </c>
      <c r="H26" s="114"/>
      <c r="I26" s="20" t="s">
        <v>17</v>
      </c>
      <c r="J26" s="108" t="s">
        <v>16</v>
      </c>
      <c r="K26" s="108"/>
      <c r="L26" s="108"/>
    </row>
    <row r="27" spans="1:27" ht="29.1" customHeight="1" x14ac:dyDescent="0.25">
      <c r="A27" s="108"/>
      <c r="B27" s="108"/>
      <c r="C27" s="108"/>
      <c r="D27" s="108"/>
      <c r="E27" s="108"/>
      <c r="F27" s="108" t="s">
        <v>16</v>
      </c>
      <c r="G27" s="4" t="s">
        <v>18</v>
      </c>
      <c r="H27" s="3" t="s">
        <v>19</v>
      </c>
      <c r="I27" s="3" t="s">
        <v>20</v>
      </c>
      <c r="J27" s="108" t="s">
        <v>38</v>
      </c>
      <c r="K27" s="108"/>
      <c r="L27" s="108"/>
      <c r="M27" s="117" t="s">
        <v>51</v>
      </c>
      <c r="N27" s="119" t="s">
        <v>61</v>
      </c>
      <c r="O27" s="118" t="s">
        <v>52</v>
      </c>
    </row>
    <row r="28" spans="1:27" x14ac:dyDescent="0.25">
      <c r="A28" s="108"/>
      <c r="B28" s="108"/>
      <c r="C28" s="108"/>
      <c r="D28" s="108"/>
      <c r="E28" s="108"/>
      <c r="F28" s="108"/>
      <c r="G28" s="5">
        <v>0.8</v>
      </c>
      <c r="H28" s="5">
        <v>0.7</v>
      </c>
      <c r="I28" s="5"/>
      <c r="J28" s="5">
        <v>0.15</v>
      </c>
      <c r="K28" s="5">
        <v>0.2</v>
      </c>
      <c r="L28" s="5">
        <v>0.25</v>
      </c>
      <c r="M28" s="117"/>
      <c r="N28" s="119"/>
      <c r="O28" s="118"/>
    </row>
    <row r="29" spans="1:27" x14ac:dyDescent="0.25">
      <c r="A29" s="36"/>
      <c r="B29" s="37" t="s">
        <v>26</v>
      </c>
      <c r="C29" s="38"/>
      <c r="D29" s="39"/>
      <c r="E29" s="40">
        <v>15</v>
      </c>
      <c r="F29" s="41">
        <f t="shared" ref="F29:F42" si="6">F6-U6</f>
        <v>773.22016388666634</v>
      </c>
      <c r="G29" s="41">
        <f t="shared" ref="G29:G42" si="7">G6-V6</f>
        <v>618.58413110933361</v>
      </c>
      <c r="H29" s="41">
        <f t="shared" ref="H29:H42" si="8">H6-W6</f>
        <v>541.25611472066612</v>
      </c>
      <c r="I29" s="41">
        <f t="shared" ref="I29:I42" si="9">I6-X6</f>
        <v>0</v>
      </c>
      <c r="J29" s="41">
        <f t="shared" ref="J29:J42" si="10">J6-Y6</f>
        <v>115.98702458299977</v>
      </c>
      <c r="K29" s="41">
        <f t="shared" ref="K29:K42" si="11">K6-Z6</f>
        <v>154.6460327773334</v>
      </c>
      <c r="L29" s="41">
        <f t="shared" ref="L29:L42" si="12">L6-AA6</f>
        <v>193.30504097166659</v>
      </c>
      <c r="M29">
        <v>0</v>
      </c>
      <c r="N29" s="28">
        <f t="shared" ref="N29:N43" si="13">F29+G29+H29</f>
        <v>1933.0604097166661</v>
      </c>
      <c r="O29" s="74">
        <f>N29*M29</f>
        <v>0</v>
      </c>
    </row>
    <row r="30" spans="1:27" x14ac:dyDescent="0.25">
      <c r="A30" s="42"/>
      <c r="B30" s="37" t="s">
        <v>0</v>
      </c>
      <c r="C30" s="43"/>
      <c r="D30" s="39"/>
      <c r="E30" s="40">
        <v>14</v>
      </c>
      <c r="F30" s="41">
        <f t="shared" si="6"/>
        <v>736.41444179682549</v>
      </c>
      <c r="G30" s="41">
        <f t="shared" si="7"/>
        <v>589.13155343746075</v>
      </c>
      <c r="H30" s="41">
        <f t="shared" si="8"/>
        <v>515.49010925777657</v>
      </c>
      <c r="I30" s="41">
        <f t="shared" si="9"/>
        <v>0</v>
      </c>
      <c r="J30" s="41">
        <f t="shared" si="10"/>
        <v>110.46716626952366</v>
      </c>
      <c r="K30" s="41">
        <f t="shared" si="11"/>
        <v>147.28288835936519</v>
      </c>
      <c r="L30" s="41">
        <f t="shared" si="12"/>
        <v>184.10861044920648</v>
      </c>
      <c r="M30">
        <v>0</v>
      </c>
      <c r="N30" s="28">
        <f t="shared" si="13"/>
        <v>1841.0361044920628</v>
      </c>
      <c r="O30" s="74">
        <f t="shared" ref="O30:O43" si="14">N30*M30</f>
        <v>0</v>
      </c>
    </row>
    <row r="31" spans="1:27" x14ac:dyDescent="0.25">
      <c r="A31" s="42"/>
      <c r="B31" s="37" t="s">
        <v>2</v>
      </c>
      <c r="C31" s="43"/>
      <c r="D31" s="39"/>
      <c r="E31" s="40">
        <v>13</v>
      </c>
      <c r="F31" s="41">
        <f t="shared" si="6"/>
        <v>701.28327790173716</v>
      </c>
      <c r="G31" s="41">
        <f t="shared" si="7"/>
        <v>561.02862232139069</v>
      </c>
      <c r="H31" s="41">
        <f t="shared" si="8"/>
        <v>490.90629453121619</v>
      </c>
      <c r="I31" s="41">
        <f t="shared" si="9"/>
        <v>0</v>
      </c>
      <c r="J31" s="41">
        <f t="shared" si="10"/>
        <v>105.1934916852606</v>
      </c>
      <c r="K31" s="41">
        <f t="shared" si="11"/>
        <v>140.26465558034761</v>
      </c>
      <c r="L31" s="41">
        <f t="shared" si="12"/>
        <v>175.3258194754344</v>
      </c>
      <c r="M31">
        <v>0</v>
      </c>
      <c r="N31" s="28">
        <f t="shared" si="13"/>
        <v>1753.218194754344</v>
      </c>
      <c r="O31" s="74">
        <f t="shared" si="14"/>
        <v>0</v>
      </c>
    </row>
    <row r="32" spans="1:27" x14ac:dyDescent="0.25">
      <c r="A32" s="42" t="s">
        <v>30</v>
      </c>
      <c r="B32" s="37"/>
      <c r="C32" s="43" t="s">
        <v>0</v>
      </c>
      <c r="D32" s="39"/>
      <c r="E32" s="44">
        <v>12</v>
      </c>
      <c r="F32" s="41">
        <f t="shared" si="6"/>
        <v>667.94407419213167</v>
      </c>
      <c r="G32" s="41">
        <f t="shared" si="7"/>
        <v>534.35725935370556</v>
      </c>
      <c r="H32" s="41">
        <f t="shared" si="8"/>
        <v>467.56885193449216</v>
      </c>
      <c r="I32" s="41">
        <f t="shared" si="9"/>
        <v>0</v>
      </c>
      <c r="J32" s="41">
        <f t="shared" si="10"/>
        <v>100.19761112881974</v>
      </c>
      <c r="K32" s="41">
        <f t="shared" si="11"/>
        <v>133.59681483842655</v>
      </c>
      <c r="L32" s="41">
        <f t="shared" si="12"/>
        <v>166.98601854803292</v>
      </c>
      <c r="M32">
        <v>0</v>
      </c>
      <c r="N32" s="28">
        <f t="shared" si="13"/>
        <v>1669.8701854803294</v>
      </c>
      <c r="O32" s="74">
        <f t="shared" si="14"/>
        <v>0</v>
      </c>
    </row>
    <row r="33" spans="1:17" x14ac:dyDescent="0.25">
      <c r="A33" s="42" t="s">
        <v>31</v>
      </c>
      <c r="B33" s="37"/>
      <c r="C33" s="40"/>
      <c r="D33" s="39" t="s">
        <v>22</v>
      </c>
      <c r="E33" s="44">
        <v>11</v>
      </c>
      <c r="F33" s="41">
        <f t="shared" si="6"/>
        <v>636.11768970679077</v>
      </c>
      <c r="G33" s="41">
        <f t="shared" si="7"/>
        <v>508.90215176543279</v>
      </c>
      <c r="H33" s="41">
        <f t="shared" si="8"/>
        <v>445.28938279475369</v>
      </c>
      <c r="I33" s="41">
        <f t="shared" si="9"/>
        <v>0</v>
      </c>
      <c r="J33" s="41">
        <f t="shared" si="10"/>
        <v>95.419153456018648</v>
      </c>
      <c r="K33" s="41">
        <f t="shared" si="11"/>
        <v>127.2255379413582</v>
      </c>
      <c r="L33" s="41">
        <f t="shared" si="12"/>
        <v>159.03192242669775</v>
      </c>
      <c r="M33">
        <v>0</v>
      </c>
      <c r="N33" s="28">
        <f t="shared" si="13"/>
        <v>1590.3092242669773</v>
      </c>
      <c r="O33" s="74">
        <f t="shared" si="14"/>
        <v>0</v>
      </c>
    </row>
    <row r="34" spans="1:17" x14ac:dyDescent="0.25">
      <c r="A34" s="42" t="s">
        <v>26</v>
      </c>
      <c r="B34" s="37"/>
      <c r="C34" s="43"/>
      <c r="D34" s="39" t="s">
        <v>23</v>
      </c>
      <c r="E34" s="44">
        <v>10</v>
      </c>
      <c r="F34" s="41">
        <f t="shared" si="6"/>
        <v>605.82589495884804</v>
      </c>
      <c r="G34" s="41">
        <f t="shared" si="7"/>
        <v>484.66871596707915</v>
      </c>
      <c r="H34" s="41">
        <f t="shared" si="8"/>
        <v>424.08512647119369</v>
      </c>
      <c r="I34" s="41">
        <f t="shared" si="9"/>
        <v>0</v>
      </c>
      <c r="J34" s="41">
        <f t="shared" si="10"/>
        <v>90.875384243827284</v>
      </c>
      <c r="K34" s="41">
        <f t="shared" si="11"/>
        <v>121.16717899176979</v>
      </c>
      <c r="L34" s="41">
        <f t="shared" si="12"/>
        <v>151.45897373971206</v>
      </c>
      <c r="M34">
        <v>0</v>
      </c>
      <c r="N34" s="28">
        <f t="shared" si="13"/>
        <v>1514.5797373971209</v>
      </c>
      <c r="O34" s="74">
        <f t="shared" si="14"/>
        <v>0</v>
      </c>
    </row>
    <row r="35" spans="1:17" x14ac:dyDescent="0.25">
      <c r="A35" s="42" t="s">
        <v>0</v>
      </c>
      <c r="B35" s="37"/>
      <c r="C35" s="43"/>
      <c r="D35" s="39" t="s">
        <v>25</v>
      </c>
      <c r="E35" s="44">
        <v>9</v>
      </c>
      <c r="F35" s="41">
        <f t="shared" si="6"/>
        <v>512.16451438350759</v>
      </c>
      <c r="G35" s="41">
        <f t="shared" si="7"/>
        <v>409.73761150680639</v>
      </c>
      <c r="H35" s="41">
        <f t="shared" si="8"/>
        <v>358.52416006845488</v>
      </c>
      <c r="I35" s="41">
        <f t="shared" si="9"/>
        <v>0</v>
      </c>
      <c r="J35" s="41">
        <f t="shared" si="10"/>
        <v>76.830177157526123</v>
      </c>
      <c r="K35" s="41">
        <f t="shared" si="11"/>
        <v>102.43690287670165</v>
      </c>
      <c r="L35" s="41">
        <f t="shared" si="12"/>
        <v>128.04362859587695</v>
      </c>
      <c r="M35">
        <v>0</v>
      </c>
      <c r="N35" s="28">
        <f t="shared" si="13"/>
        <v>1280.4262859587689</v>
      </c>
      <c r="O35" s="74">
        <f t="shared" si="14"/>
        <v>0</v>
      </c>
    </row>
    <row r="36" spans="1:17" x14ac:dyDescent="0.25">
      <c r="A36" s="42" t="s">
        <v>26</v>
      </c>
      <c r="B36" s="37"/>
      <c r="C36" s="43" t="s">
        <v>1</v>
      </c>
      <c r="D36" s="39" t="s">
        <v>27</v>
      </c>
      <c r="E36" s="44">
        <v>8</v>
      </c>
      <c r="F36" s="41">
        <f t="shared" si="6"/>
        <v>424.14318690721848</v>
      </c>
      <c r="G36" s="41">
        <f t="shared" si="7"/>
        <v>339.31654952577537</v>
      </c>
      <c r="H36" s="41">
        <f t="shared" si="8"/>
        <v>296.90823083505347</v>
      </c>
      <c r="I36" s="41">
        <f t="shared" si="9"/>
        <v>0</v>
      </c>
      <c r="J36" s="41">
        <f t="shared" si="10"/>
        <v>63.622478036082839</v>
      </c>
      <c r="K36" s="41">
        <f t="shared" si="11"/>
        <v>84.836637381443779</v>
      </c>
      <c r="L36" s="41">
        <f t="shared" si="12"/>
        <v>106.04079672680473</v>
      </c>
      <c r="M36">
        <v>78</v>
      </c>
      <c r="N36" s="28">
        <f t="shared" si="13"/>
        <v>1060.3679672680473</v>
      </c>
      <c r="O36" s="74">
        <f t="shared" si="14"/>
        <v>82708.701446907697</v>
      </c>
    </row>
    <row r="37" spans="1:17" x14ac:dyDescent="0.25">
      <c r="A37" s="42" t="s">
        <v>2</v>
      </c>
      <c r="B37" s="37"/>
      <c r="C37" s="43"/>
      <c r="D37" s="39" t="s">
        <v>28</v>
      </c>
      <c r="E37" s="44">
        <v>7</v>
      </c>
      <c r="F37" s="41">
        <f t="shared" si="6"/>
        <v>341.47844894924856</v>
      </c>
      <c r="G37" s="41">
        <f t="shared" si="7"/>
        <v>273.18475915939962</v>
      </c>
      <c r="H37" s="41">
        <f t="shared" si="8"/>
        <v>239.04291426447344</v>
      </c>
      <c r="I37" s="41">
        <f t="shared" si="9"/>
        <v>0</v>
      </c>
      <c r="J37" s="41">
        <f t="shared" si="10"/>
        <v>51.222767342387215</v>
      </c>
      <c r="K37" s="41">
        <f t="shared" si="11"/>
        <v>68.303689789849841</v>
      </c>
      <c r="L37" s="41">
        <f t="shared" si="12"/>
        <v>85.374612237312249</v>
      </c>
      <c r="M37">
        <v>67</v>
      </c>
      <c r="N37" s="28">
        <f t="shared" si="13"/>
        <v>853.70612237312162</v>
      </c>
      <c r="O37" s="74">
        <f t="shared" si="14"/>
        <v>57198.310198999148</v>
      </c>
    </row>
    <row r="38" spans="1:17" x14ac:dyDescent="0.25">
      <c r="A38" s="42" t="s">
        <v>24</v>
      </c>
      <c r="B38" s="37"/>
      <c r="C38" s="43"/>
      <c r="D38" s="39" t="s">
        <v>26</v>
      </c>
      <c r="E38" s="44">
        <v>6</v>
      </c>
      <c r="F38" s="41">
        <f t="shared" si="6"/>
        <v>263.90466245120115</v>
      </c>
      <c r="G38" s="41">
        <f t="shared" si="7"/>
        <v>211.1257299609606</v>
      </c>
      <c r="H38" s="41">
        <f t="shared" si="8"/>
        <v>184.73626371584032</v>
      </c>
      <c r="I38" s="41">
        <f t="shared" si="9"/>
        <v>0</v>
      </c>
      <c r="J38" s="41">
        <f t="shared" si="10"/>
        <v>39.594199367680062</v>
      </c>
      <c r="K38" s="41">
        <f t="shared" si="11"/>
        <v>52.788932490240313</v>
      </c>
      <c r="L38" s="41">
        <f t="shared" si="12"/>
        <v>65.983665612800223</v>
      </c>
      <c r="M38">
        <v>49</v>
      </c>
      <c r="N38" s="28">
        <f t="shared" si="13"/>
        <v>659.76665612800207</v>
      </c>
      <c r="O38" s="74">
        <f t="shared" si="14"/>
        <v>32328.566150272101</v>
      </c>
    </row>
    <row r="39" spans="1:17" x14ac:dyDescent="0.25">
      <c r="A39" s="42"/>
      <c r="B39" s="37"/>
      <c r="C39" s="38"/>
      <c r="D39" s="39" t="s">
        <v>30</v>
      </c>
      <c r="E39" s="44">
        <v>5</v>
      </c>
      <c r="F39" s="41">
        <f t="shared" si="6"/>
        <v>251.33872614400025</v>
      </c>
      <c r="G39" s="41">
        <f t="shared" si="7"/>
        <v>201.07498091520029</v>
      </c>
      <c r="H39" s="41">
        <f t="shared" si="8"/>
        <v>175.9431083008003</v>
      </c>
      <c r="I39" s="41">
        <f t="shared" si="9"/>
        <v>0</v>
      </c>
      <c r="J39" s="41">
        <f t="shared" si="10"/>
        <v>37.707808921600076</v>
      </c>
      <c r="K39" s="41">
        <f t="shared" si="11"/>
        <v>50.27374522880018</v>
      </c>
      <c r="L39" s="41">
        <f t="shared" si="12"/>
        <v>62.839681536000171</v>
      </c>
      <c r="M39">
        <v>194</v>
      </c>
      <c r="N39" s="28">
        <f t="shared" si="13"/>
        <v>628.35681536000084</v>
      </c>
      <c r="O39" s="74">
        <f t="shared" si="14"/>
        <v>121901.22217984016</v>
      </c>
    </row>
    <row r="40" spans="1:17" x14ac:dyDescent="0.25">
      <c r="A40" s="42"/>
      <c r="B40" s="37"/>
      <c r="C40" s="43"/>
      <c r="D40" s="39" t="s">
        <v>28</v>
      </c>
      <c r="E40" s="44">
        <v>4</v>
      </c>
      <c r="F40" s="41">
        <f t="shared" si="6"/>
        <v>182.15031360000012</v>
      </c>
      <c r="G40" s="41">
        <f t="shared" si="7"/>
        <v>145.72825088000081</v>
      </c>
      <c r="H40" s="41">
        <f t="shared" si="8"/>
        <v>127.51221952000014</v>
      </c>
      <c r="I40" s="41">
        <f t="shared" si="9"/>
        <v>0</v>
      </c>
      <c r="J40" s="41">
        <f t="shared" si="10"/>
        <v>27.329047040000091</v>
      </c>
      <c r="K40" s="41">
        <f t="shared" si="11"/>
        <v>36.432062720000204</v>
      </c>
      <c r="L40" s="41">
        <f t="shared" si="12"/>
        <v>45.545078400000193</v>
      </c>
      <c r="M40">
        <v>56</v>
      </c>
      <c r="N40" s="28">
        <f t="shared" si="13"/>
        <v>455.39078400000108</v>
      </c>
      <c r="O40" s="74">
        <f t="shared" si="14"/>
        <v>25501.88390400006</v>
      </c>
    </row>
    <row r="41" spans="1:17" x14ac:dyDescent="0.25">
      <c r="A41" s="42"/>
      <c r="B41" s="37"/>
      <c r="C41" s="43" t="s">
        <v>2</v>
      </c>
      <c r="D41" s="39"/>
      <c r="E41" s="44">
        <v>3</v>
      </c>
      <c r="F41" s="41">
        <f t="shared" si="6"/>
        <v>117.3118400000003</v>
      </c>
      <c r="G41" s="41">
        <f t="shared" si="7"/>
        <v>93.849471999999878</v>
      </c>
      <c r="H41" s="41">
        <f t="shared" si="8"/>
        <v>82.118288000000575</v>
      </c>
      <c r="I41" s="41">
        <f t="shared" si="9"/>
        <v>0</v>
      </c>
      <c r="J41" s="41">
        <f t="shared" si="10"/>
        <v>17.601775999999973</v>
      </c>
      <c r="K41" s="41">
        <f t="shared" si="11"/>
        <v>23.462367999999969</v>
      </c>
      <c r="L41" s="41">
        <f t="shared" si="12"/>
        <v>29.332959999999957</v>
      </c>
      <c r="M41">
        <v>72</v>
      </c>
      <c r="N41" s="28">
        <f t="shared" si="13"/>
        <v>293.27960000000076</v>
      </c>
      <c r="O41" s="74">
        <f t="shared" si="14"/>
        <v>21116.131200000054</v>
      </c>
    </row>
    <row r="42" spans="1:17" x14ac:dyDescent="0.25">
      <c r="A42" s="42"/>
      <c r="B42" s="37"/>
      <c r="C42" s="43"/>
      <c r="D42" s="39"/>
      <c r="E42" s="44">
        <v>2</v>
      </c>
      <c r="F42" s="41">
        <f t="shared" si="6"/>
        <v>56.666000000000167</v>
      </c>
      <c r="G42" s="41">
        <f t="shared" si="7"/>
        <v>45.336800000000039</v>
      </c>
      <c r="H42" s="41">
        <f t="shared" si="8"/>
        <v>39.667199999999411</v>
      </c>
      <c r="I42" s="41">
        <f t="shared" si="9"/>
        <v>0</v>
      </c>
      <c r="J42" s="41">
        <f t="shared" si="10"/>
        <v>8.5094000000000278</v>
      </c>
      <c r="K42" s="41">
        <f t="shared" si="11"/>
        <v>11.339199999999892</v>
      </c>
      <c r="L42" s="41">
        <f t="shared" si="12"/>
        <v>14.168999999999869</v>
      </c>
      <c r="M42">
        <v>65</v>
      </c>
      <c r="N42" s="28">
        <f t="shared" si="13"/>
        <v>141.66999999999962</v>
      </c>
      <c r="O42" s="74">
        <f t="shared" si="14"/>
        <v>9208.5499999999756</v>
      </c>
    </row>
    <row r="43" spans="1:17" x14ac:dyDescent="0.25">
      <c r="A43" s="42"/>
      <c r="B43" s="45"/>
      <c r="C43" s="43"/>
      <c r="D43" s="46"/>
      <c r="E43" s="44">
        <v>1</v>
      </c>
      <c r="F43" s="41">
        <f>F20-U20</f>
        <v>0</v>
      </c>
      <c r="G43" s="41">
        <v>0</v>
      </c>
      <c r="H43" s="41">
        <v>0</v>
      </c>
      <c r="I43" s="41">
        <f>I20-X20</f>
        <v>0</v>
      </c>
      <c r="J43" s="41">
        <f>J20-Y20</f>
        <v>7.4999999999363354E-3</v>
      </c>
      <c r="K43" s="41">
        <v>0</v>
      </c>
      <c r="L43" s="41">
        <v>0</v>
      </c>
      <c r="M43">
        <v>89</v>
      </c>
      <c r="N43" s="28">
        <f t="shared" si="13"/>
        <v>0</v>
      </c>
      <c r="O43" s="74">
        <f t="shared" si="14"/>
        <v>0</v>
      </c>
    </row>
    <row r="44" spans="1:17" x14ac:dyDescent="0.25">
      <c r="O44" s="75" t="s">
        <v>63</v>
      </c>
      <c r="P44" s="76" t="s">
        <v>64</v>
      </c>
      <c r="Q44" t="s">
        <v>65</v>
      </c>
    </row>
  </sheetData>
  <mergeCells count="33">
    <mergeCell ref="N27:N28"/>
    <mergeCell ref="F4:F5"/>
    <mergeCell ref="J4:L4"/>
    <mergeCell ref="U4:U5"/>
    <mergeCell ref="Y4:AA4"/>
    <mergeCell ref="O27:O28"/>
    <mergeCell ref="M27:M28"/>
    <mergeCell ref="A24:E24"/>
    <mergeCell ref="F24:F26"/>
    <mergeCell ref="H24:L24"/>
    <mergeCell ref="A25:E28"/>
    <mergeCell ref="G25:H25"/>
    <mergeCell ref="I25:L25"/>
    <mergeCell ref="G26:H26"/>
    <mergeCell ref="J26:L26"/>
    <mergeCell ref="F27:F28"/>
    <mergeCell ref="J27:L27"/>
    <mergeCell ref="W1:AA1"/>
    <mergeCell ref="A2:E5"/>
    <mergeCell ref="G2:H2"/>
    <mergeCell ref="I2:L2"/>
    <mergeCell ref="P2:T5"/>
    <mergeCell ref="A1:E1"/>
    <mergeCell ref="F1:F3"/>
    <mergeCell ref="H1:L1"/>
    <mergeCell ref="P1:T1"/>
    <mergeCell ref="U1:U3"/>
    <mergeCell ref="V2:W2"/>
    <mergeCell ref="X2:AA2"/>
    <mergeCell ref="G3:H3"/>
    <mergeCell ref="J3:L3"/>
    <mergeCell ref="V3:W3"/>
    <mergeCell ref="Y3:AA3"/>
  </mergeCells>
  <conditionalFormatting sqref="M29:M4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9:O4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9:N4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O4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topLeftCell="A25" workbookViewId="0">
      <selection activeCell="H43" sqref="H43"/>
    </sheetView>
  </sheetViews>
  <sheetFormatPr defaultColWidth="8.7109375" defaultRowHeight="15" x14ac:dyDescent="0.25"/>
  <cols>
    <col min="15" max="15" width="11.28515625" bestFit="1" customWidth="1"/>
    <col min="16" max="16" width="11.7109375" bestFit="1" customWidth="1"/>
  </cols>
  <sheetData>
    <row r="1" spans="1:27" x14ac:dyDescent="0.25">
      <c r="A1" s="108" t="s">
        <v>10</v>
      </c>
      <c r="B1" s="108"/>
      <c r="C1" s="108"/>
      <c r="D1" s="108"/>
      <c r="E1" s="108"/>
      <c r="F1" s="108" t="s">
        <v>11</v>
      </c>
      <c r="G1" s="3"/>
      <c r="H1" s="108" t="s">
        <v>12</v>
      </c>
      <c r="I1" s="108"/>
      <c r="J1" s="108"/>
      <c r="K1" s="108"/>
      <c r="L1" s="108"/>
      <c r="M1" s="108"/>
      <c r="P1" s="108" t="s">
        <v>10</v>
      </c>
      <c r="Q1" s="108"/>
      <c r="R1" s="108"/>
      <c r="S1" s="108"/>
      <c r="T1" s="108"/>
      <c r="U1" s="108" t="s">
        <v>11</v>
      </c>
      <c r="V1" s="3"/>
      <c r="W1" s="108" t="s">
        <v>12</v>
      </c>
      <c r="X1" s="108"/>
      <c r="Y1" s="108"/>
      <c r="Z1" s="108"/>
      <c r="AA1" s="108"/>
    </row>
    <row r="2" spans="1:27" x14ac:dyDescent="0.25">
      <c r="A2" s="108" t="s">
        <v>13</v>
      </c>
      <c r="B2" s="108"/>
      <c r="C2" s="108"/>
      <c r="D2" s="108"/>
      <c r="E2" s="108"/>
      <c r="F2" s="108"/>
      <c r="G2" s="111" t="s">
        <v>14</v>
      </c>
      <c r="H2" s="112"/>
      <c r="I2" s="108" t="s">
        <v>15</v>
      </c>
      <c r="J2" s="108"/>
      <c r="K2" s="108"/>
      <c r="L2" s="108"/>
      <c r="M2" s="108"/>
      <c r="P2" s="108" t="s">
        <v>13</v>
      </c>
      <c r="Q2" s="108"/>
      <c r="R2" s="108"/>
      <c r="S2" s="108"/>
      <c r="T2" s="108"/>
      <c r="U2" s="108"/>
      <c r="V2" s="111" t="s">
        <v>14</v>
      </c>
      <c r="W2" s="112"/>
      <c r="X2" s="108" t="s">
        <v>15</v>
      </c>
      <c r="Y2" s="108"/>
      <c r="Z2" s="108"/>
      <c r="AA2" s="108"/>
    </row>
    <row r="3" spans="1:27" ht="14.45" customHeight="1" x14ac:dyDescent="0.25">
      <c r="A3" s="108"/>
      <c r="B3" s="108"/>
      <c r="C3" s="108"/>
      <c r="D3" s="108"/>
      <c r="E3" s="108"/>
      <c r="F3" s="108"/>
      <c r="G3" s="113" t="s">
        <v>16</v>
      </c>
      <c r="H3" s="114"/>
      <c r="I3" s="20" t="s">
        <v>17</v>
      </c>
      <c r="J3" s="122" t="s">
        <v>16</v>
      </c>
      <c r="K3" s="123"/>
      <c r="L3" s="123"/>
      <c r="M3" s="124"/>
      <c r="P3" s="108"/>
      <c r="Q3" s="108"/>
      <c r="R3" s="108"/>
      <c r="S3" s="108"/>
      <c r="T3" s="108"/>
      <c r="U3" s="108"/>
      <c r="V3" s="113" t="s">
        <v>16</v>
      </c>
      <c r="W3" s="114"/>
      <c r="X3" s="20" t="s">
        <v>17</v>
      </c>
      <c r="Y3" s="108" t="s">
        <v>16</v>
      </c>
      <c r="Z3" s="108"/>
      <c r="AA3" s="108"/>
    </row>
    <row r="4" spans="1:27" ht="14.45" customHeight="1" x14ac:dyDescent="0.25">
      <c r="A4" s="108"/>
      <c r="B4" s="108"/>
      <c r="C4" s="108"/>
      <c r="D4" s="108"/>
      <c r="E4" s="108"/>
      <c r="F4" s="108" t="s">
        <v>16</v>
      </c>
      <c r="G4" s="4" t="s">
        <v>18</v>
      </c>
      <c r="H4" s="3" t="s">
        <v>19</v>
      </c>
      <c r="I4" s="3" t="s">
        <v>20</v>
      </c>
      <c r="J4" s="122" t="s">
        <v>56</v>
      </c>
      <c r="K4" s="123"/>
      <c r="L4" s="123"/>
      <c r="M4" s="124"/>
      <c r="P4" s="108"/>
      <c r="Q4" s="108"/>
      <c r="R4" s="108"/>
      <c r="S4" s="108"/>
      <c r="T4" s="108"/>
      <c r="U4" s="108" t="s">
        <v>16</v>
      </c>
      <c r="V4" s="4" t="s">
        <v>18</v>
      </c>
      <c r="W4" s="3" t="s">
        <v>19</v>
      </c>
      <c r="X4" s="3" t="s">
        <v>20</v>
      </c>
      <c r="Y4" s="108" t="s">
        <v>38</v>
      </c>
      <c r="Z4" s="108"/>
      <c r="AA4" s="108"/>
    </row>
    <row r="5" spans="1:27" x14ac:dyDescent="0.25">
      <c r="A5" s="108"/>
      <c r="B5" s="108"/>
      <c r="C5" s="108"/>
      <c r="D5" s="108"/>
      <c r="E5" s="108"/>
      <c r="F5" s="108"/>
      <c r="G5" s="5">
        <v>0.8</v>
      </c>
      <c r="H5" s="5">
        <v>0.7</v>
      </c>
      <c r="I5" s="5"/>
      <c r="J5" s="5">
        <v>0.1</v>
      </c>
      <c r="K5" s="5">
        <v>0.15</v>
      </c>
      <c r="L5" s="5">
        <v>0.2</v>
      </c>
      <c r="M5" s="5">
        <v>0.25</v>
      </c>
      <c r="P5" s="108"/>
      <c r="Q5" s="108"/>
      <c r="R5" s="108"/>
      <c r="S5" s="108"/>
      <c r="T5" s="108"/>
      <c r="U5" s="108"/>
      <c r="V5" s="5">
        <v>0.8</v>
      </c>
      <c r="W5" s="5">
        <v>0.7</v>
      </c>
      <c r="X5" s="5"/>
      <c r="Y5" s="5">
        <v>0.15</v>
      </c>
      <c r="Z5" s="5">
        <v>0.2</v>
      </c>
      <c r="AA5" s="5">
        <v>0.25</v>
      </c>
    </row>
    <row r="6" spans="1:27" x14ac:dyDescent="0.25">
      <c r="A6" s="58"/>
      <c r="B6" s="58"/>
      <c r="C6" s="64"/>
      <c r="D6" s="65"/>
      <c r="E6" s="66">
        <v>15</v>
      </c>
      <c r="F6" s="62">
        <f t="shared" ref="F6:F18" si="0">F7*(1+N6)</f>
        <v>8200.8643606547939</v>
      </c>
      <c r="G6" s="63"/>
      <c r="H6" s="63">
        <f>F6*($H$5)</f>
        <v>5740.6050524583552</v>
      </c>
      <c r="I6" s="63"/>
      <c r="J6" s="63">
        <f>F6*($J$5)</f>
        <v>820.08643606547946</v>
      </c>
      <c r="K6" s="63">
        <f>F6*$K$5</f>
        <v>1230.1296540982191</v>
      </c>
      <c r="L6" s="63">
        <f>F6*$L$5</f>
        <v>1640.1728721309589</v>
      </c>
      <c r="M6" s="63">
        <f>F6*$M$5</f>
        <v>2050.2160901636985</v>
      </c>
      <c r="N6" s="35">
        <v>0.05</v>
      </c>
      <c r="P6" s="6"/>
      <c r="Q6" s="6"/>
      <c r="R6" s="7"/>
      <c r="S6" s="13"/>
      <c r="T6" s="3">
        <v>15</v>
      </c>
      <c r="U6" s="32">
        <v>7020.8</v>
      </c>
      <c r="V6" s="33"/>
      <c r="W6" s="33">
        <v>4914.5600000000004</v>
      </c>
      <c r="X6" s="33"/>
      <c r="Y6" s="33"/>
      <c r="Z6" s="33"/>
      <c r="AA6" s="33"/>
    </row>
    <row r="7" spans="1:27" x14ac:dyDescent="0.25">
      <c r="A7" s="67"/>
      <c r="B7" s="67"/>
      <c r="C7" s="68"/>
      <c r="D7" s="69"/>
      <c r="E7" s="66">
        <v>14</v>
      </c>
      <c r="F7" s="62">
        <f t="shared" si="0"/>
        <v>7810.3470101474231</v>
      </c>
      <c r="G7" s="63"/>
      <c r="H7" s="63">
        <f t="shared" ref="H7:H20" si="1">F7*($H$5)</f>
        <v>5467.2429071031956</v>
      </c>
      <c r="I7" s="63"/>
      <c r="J7" s="63">
        <f t="shared" ref="J7:J20" si="2">F7*($J$5)</f>
        <v>781.03470101474238</v>
      </c>
      <c r="K7" s="63">
        <f t="shared" ref="K7:K20" si="3">F7*$K$5</f>
        <v>1171.5520515221135</v>
      </c>
      <c r="L7" s="63">
        <f t="shared" ref="L7:L20" si="4">F7*$L$5</f>
        <v>1562.0694020294848</v>
      </c>
      <c r="M7" s="63">
        <f t="shared" ref="M7:M20" si="5">F7*$M$5</f>
        <v>1952.5867525368558</v>
      </c>
      <c r="N7" s="35">
        <v>0.05</v>
      </c>
      <c r="P7" s="10"/>
      <c r="Q7" s="10"/>
      <c r="R7" s="11"/>
      <c r="S7" s="12"/>
      <c r="T7" s="3">
        <v>14</v>
      </c>
      <c r="U7" s="32">
        <v>6686.32</v>
      </c>
      <c r="V7" s="33"/>
      <c r="W7" s="33">
        <v>4680.42</v>
      </c>
      <c r="X7" s="33"/>
      <c r="Y7" s="33"/>
      <c r="Z7" s="33"/>
      <c r="AA7" s="33"/>
    </row>
    <row r="8" spans="1:27" x14ac:dyDescent="0.25">
      <c r="A8" s="67"/>
      <c r="B8" s="67"/>
      <c r="C8" s="68"/>
      <c r="D8" s="69"/>
      <c r="E8" s="66">
        <v>13</v>
      </c>
      <c r="F8" s="62">
        <f t="shared" si="0"/>
        <v>7438.4257239499266</v>
      </c>
      <c r="G8" s="63"/>
      <c r="H8" s="63">
        <f t="shared" si="1"/>
        <v>5206.8980067649481</v>
      </c>
      <c r="I8" s="63"/>
      <c r="J8" s="63">
        <f t="shared" si="2"/>
        <v>743.84257239499266</v>
      </c>
      <c r="K8" s="63">
        <f t="shared" si="3"/>
        <v>1115.763858592489</v>
      </c>
      <c r="L8" s="63">
        <f t="shared" si="4"/>
        <v>1487.6851447899853</v>
      </c>
      <c r="M8" s="63">
        <f t="shared" si="5"/>
        <v>1859.6064309874816</v>
      </c>
      <c r="N8" s="35">
        <v>0.05</v>
      </c>
      <c r="P8" s="10"/>
      <c r="Q8" s="10"/>
      <c r="R8" s="11"/>
      <c r="S8" s="12"/>
      <c r="T8" s="3">
        <v>13</v>
      </c>
      <c r="U8" s="32">
        <v>6368.04</v>
      </c>
      <c r="V8" s="33"/>
      <c r="W8" s="33">
        <v>4457.62</v>
      </c>
      <c r="X8" s="33"/>
      <c r="Y8" s="33"/>
      <c r="Z8" s="33"/>
      <c r="AA8" s="33"/>
    </row>
    <row r="9" spans="1:27" x14ac:dyDescent="0.25">
      <c r="A9" s="67"/>
      <c r="B9" s="67"/>
      <c r="C9" s="68" t="s">
        <v>0</v>
      </c>
      <c r="D9" s="69"/>
      <c r="E9" s="66">
        <v>12</v>
      </c>
      <c r="F9" s="62">
        <f t="shared" si="0"/>
        <v>7084.2149751904062</v>
      </c>
      <c r="G9" s="63"/>
      <c r="H9" s="63">
        <f t="shared" si="1"/>
        <v>4958.9504826332841</v>
      </c>
      <c r="I9" s="63"/>
      <c r="J9" s="63">
        <f t="shared" si="2"/>
        <v>708.42149751904071</v>
      </c>
      <c r="K9" s="63">
        <f t="shared" si="3"/>
        <v>1062.6322462785608</v>
      </c>
      <c r="L9" s="63">
        <f t="shared" si="4"/>
        <v>1416.8429950380814</v>
      </c>
      <c r="M9" s="63">
        <f t="shared" si="5"/>
        <v>1771.0537437976016</v>
      </c>
      <c r="N9" s="35">
        <v>0.05</v>
      </c>
      <c r="P9" s="10"/>
      <c r="Q9" s="10"/>
      <c r="R9" s="11" t="s">
        <v>0</v>
      </c>
      <c r="S9" s="12"/>
      <c r="T9" s="3">
        <v>12</v>
      </c>
      <c r="U9" s="32">
        <v>6064.81</v>
      </c>
      <c r="V9" s="33"/>
      <c r="W9" s="33">
        <v>4245.3599999999997</v>
      </c>
      <c r="X9" s="33"/>
      <c r="Y9" s="33"/>
      <c r="Z9" s="33"/>
      <c r="AA9" s="33"/>
    </row>
    <row r="10" spans="1:27" x14ac:dyDescent="0.25">
      <c r="A10" s="67" t="s">
        <v>2</v>
      </c>
      <c r="B10" s="67" t="s">
        <v>2</v>
      </c>
      <c r="C10" s="68"/>
      <c r="D10" s="69"/>
      <c r="E10" s="66">
        <v>11</v>
      </c>
      <c r="F10" s="62">
        <f t="shared" si="0"/>
        <v>6746.8714049432438</v>
      </c>
      <c r="G10" s="63"/>
      <c r="H10" s="63">
        <f t="shared" si="1"/>
        <v>4722.8099834602699</v>
      </c>
      <c r="I10" s="63"/>
      <c r="J10" s="63">
        <f t="shared" si="2"/>
        <v>674.68714049432447</v>
      </c>
      <c r="K10" s="63">
        <f t="shared" si="3"/>
        <v>1012.0307107414865</v>
      </c>
      <c r="L10" s="63">
        <f t="shared" si="4"/>
        <v>1349.3742809886489</v>
      </c>
      <c r="M10" s="63">
        <f t="shared" si="5"/>
        <v>1686.7178512358109</v>
      </c>
      <c r="N10" s="35">
        <v>0.05</v>
      </c>
      <c r="P10" s="10" t="s">
        <v>2</v>
      </c>
      <c r="Q10" s="10" t="s">
        <v>2</v>
      </c>
      <c r="R10" s="11"/>
      <c r="S10" s="12"/>
      <c r="T10" s="3">
        <v>11</v>
      </c>
      <c r="U10" s="32">
        <v>5776.03</v>
      </c>
      <c r="V10" s="33"/>
      <c r="W10" s="33">
        <v>4043.22</v>
      </c>
      <c r="X10" s="33"/>
      <c r="Y10" s="33"/>
      <c r="Z10" s="33"/>
      <c r="AA10" s="33"/>
    </row>
    <row r="11" spans="1:27" x14ac:dyDescent="0.25">
      <c r="A11" s="67" t="s">
        <v>23</v>
      </c>
      <c r="B11" s="67" t="s">
        <v>23</v>
      </c>
      <c r="C11" s="64"/>
      <c r="D11" s="70" t="s">
        <v>33</v>
      </c>
      <c r="E11" s="66">
        <v>10</v>
      </c>
      <c r="F11" s="62">
        <f t="shared" si="0"/>
        <v>6425.5918142316605</v>
      </c>
      <c r="G11" s="63"/>
      <c r="H11" s="63">
        <f t="shared" si="1"/>
        <v>4497.9142699621616</v>
      </c>
      <c r="I11" s="63"/>
      <c r="J11" s="63">
        <f t="shared" si="2"/>
        <v>642.55918142316614</v>
      </c>
      <c r="K11" s="63">
        <f t="shared" si="3"/>
        <v>963.83877213474898</v>
      </c>
      <c r="L11" s="63">
        <f t="shared" si="4"/>
        <v>1285.1183628463323</v>
      </c>
      <c r="M11" s="63">
        <f t="shared" si="5"/>
        <v>1606.3979535579151</v>
      </c>
      <c r="N11" s="35">
        <v>0.04</v>
      </c>
      <c r="P11" s="10" t="s">
        <v>23</v>
      </c>
      <c r="Q11" s="10" t="s">
        <v>23</v>
      </c>
      <c r="R11" s="7"/>
      <c r="S11" s="8" t="s">
        <v>33</v>
      </c>
      <c r="T11" s="3">
        <v>10</v>
      </c>
      <c r="U11" s="32">
        <v>5500.93</v>
      </c>
      <c r="V11" s="33"/>
      <c r="W11" s="33">
        <v>3850.65</v>
      </c>
      <c r="X11" s="33"/>
      <c r="Y11" s="33"/>
      <c r="Z11" s="33"/>
      <c r="AA11" s="33"/>
    </row>
    <row r="12" spans="1:27" x14ac:dyDescent="0.25">
      <c r="A12" s="67" t="s">
        <v>35</v>
      </c>
      <c r="B12" s="67" t="s">
        <v>35</v>
      </c>
      <c r="C12" s="68"/>
      <c r="D12" s="70" t="s">
        <v>32</v>
      </c>
      <c r="E12" s="66">
        <v>9</v>
      </c>
      <c r="F12" s="62">
        <f t="shared" si="0"/>
        <v>6178.4536675304425</v>
      </c>
      <c r="G12" s="63"/>
      <c r="H12" s="63">
        <f t="shared" si="1"/>
        <v>4324.9175672713091</v>
      </c>
      <c r="I12" s="63"/>
      <c r="J12" s="63">
        <f t="shared" si="2"/>
        <v>617.84536675304435</v>
      </c>
      <c r="K12" s="63">
        <f t="shared" si="3"/>
        <v>926.76805012956629</v>
      </c>
      <c r="L12" s="63">
        <f t="shared" si="4"/>
        <v>1235.6907335060887</v>
      </c>
      <c r="M12" s="63">
        <f t="shared" si="5"/>
        <v>1544.6134168826106</v>
      </c>
      <c r="N12" s="35">
        <v>0.04</v>
      </c>
      <c r="P12" s="10" t="s">
        <v>35</v>
      </c>
      <c r="Q12" s="10" t="s">
        <v>35</v>
      </c>
      <c r="R12" s="11"/>
      <c r="S12" s="8" t="s">
        <v>32</v>
      </c>
      <c r="T12" s="3">
        <v>9</v>
      </c>
      <c r="U12" s="32">
        <v>5393.13</v>
      </c>
      <c r="V12" s="33"/>
      <c r="W12" s="33">
        <v>3775.19</v>
      </c>
      <c r="X12" s="33"/>
      <c r="Y12" s="33"/>
      <c r="Z12" s="33"/>
      <c r="AA12" s="33"/>
    </row>
    <row r="13" spans="1:27" x14ac:dyDescent="0.25">
      <c r="A13" s="67" t="s">
        <v>26</v>
      </c>
      <c r="B13" s="67" t="s">
        <v>26</v>
      </c>
      <c r="C13" s="68" t="s">
        <v>1</v>
      </c>
      <c r="D13" s="70" t="s">
        <v>34</v>
      </c>
      <c r="E13" s="66">
        <v>8</v>
      </c>
      <c r="F13" s="62">
        <f t="shared" si="0"/>
        <v>5940.8208341638865</v>
      </c>
      <c r="G13" s="63"/>
      <c r="H13" s="63">
        <f t="shared" si="1"/>
        <v>4158.5745839147203</v>
      </c>
      <c r="I13" s="63"/>
      <c r="J13" s="63">
        <f t="shared" si="2"/>
        <v>594.08208341638863</v>
      </c>
      <c r="K13" s="63">
        <f t="shared" si="3"/>
        <v>891.123125124583</v>
      </c>
      <c r="L13" s="63">
        <f t="shared" si="4"/>
        <v>1188.1641668327773</v>
      </c>
      <c r="M13" s="63">
        <f t="shared" si="5"/>
        <v>1485.2052085409716</v>
      </c>
      <c r="N13" s="35">
        <v>0.04</v>
      </c>
      <c r="P13" s="10" t="s">
        <v>26</v>
      </c>
      <c r="Q13" s="10" t="s">
        <v>26</v>
      </c>
      <c r="R13" s="11" t="s">
        <v>1</v>
      </c>
      <c r="S13" s="8" t="s">
        <v>34</v>
      </c>
      <c r="T13" s="3">
        <v>8</v>
      </c>
      <c r="U13" s="32">
        <v>5287.38</v>
      </c>
      <c r="V13" s="33"/>
      <c r="W13" s="33">
        <v>3701.16</v>
      </c>
      <c r="X13" s="33"/>
      <c r="Y13" s="33"/>
      <c r="Z13" s="33"/>
      <c r="AA13" s="33"/>
    </row>
    <row r="14" spans="1:27" x14ac:dyDescent="0.25">
      <c r="A14" s="67" t="s">
        <v>24</v>
      </c>
      <c r="B14" s="67" t="s">
        <v>24</v>
      </c>
      <c r="C14" s="68"/>
      <c r="D14" s="70" t="s">
        <v>26</v>
      </c>
      <c r="E14" s="66">
        <v>7</v>
      </c>
      <c r="F14" s="62">
        <f t="shared" si="0"/>
        <v>5712.3277251575828</v>
      </c>
      <c r="G14" s="63"/>
      <c r="H14" s="63">
        <f t="shared" si="1"/>
        <v>3998.6294076103077</v>
      </c>
      <c r="I14" s="63"/>
      <c r="J14" s="63">
        <f t="shared" si="2"/>
        <v>571.23277251575826</v>
      </c>
      <c r="K14" s="63">
        <f t="shared" si="3"/>
        <v>856.84915877363744</v>
      </c>
      <c r="L14" s="63">
        <f t="shared" si="4"/>
        <v>1142.4655450315165</v>
      </c>
      <c r="M14" s="63">
        <f t="shared" si="5"/>
        <v>1428.0819312893957</v>
      </c>
      <c r="N14" s="35">
        <v>0.04</v>
      </c>
      <c r="P14" s="10" t="s">
        <v>24</v>
      </c>
      <c r="Q14" s="10" t="s">
        <v>24</v>
      </c>
      <c r="R14" s="11"/>
      <c r="S14" s="8" t="s">
        <v>26</v>
      </c>
      <c r="T14" s="3">
        <v>7</v>
      </c>
      <c r="U14" s="32">
        <v>5183.67</v>
      </c>
      <c r="V14" s="33"/>
      <c r="W14" s="33">
        <v>3628.56</v>
      </c>
      <c r="X14" s="33"/>
      <c r="Y14" s="33"/>
      <c r="Z14" s="33"/>
      <c r="AA14" s="33"/>
    </row>
    <row r="15" spans="1:27" x14ac:dyDescent="0.25">
      <c r="A15" s="67" t="s">
        <v>26</v>
      </c>
      <c r="B15" s="67" t="s">
        <v>26</v>
      </c>
      <c r="C15" s="68"/>
      <c r="D15" s="70" t="s">
        <v>30</v>
      </c>
      <c r="E15" s="66">
        <v>6</v>
      </c>
      <c r="F15" s="62">
        <f t="shared" si="0"/>
        <v>5492.6228126515216</v>
      </c>
      <c r="G15" s="63"/>
      <c r="H15" s="63">
        <f t="shared" si="1"/>
        <v>3844.8359688560649</v>
      </c>
      <c r="I15" s="63"/>
      <c r="J15" s="63">
        <f t="shared" si="2"/>
        <v>549.26228126515218</v>
      </c>
      <c r="K15" s="63">
        <f t="shared" si="3"/>
        <v>823.89342189772822</v>
      </c>
      <c r="L15" s="63">
        <f t="shared" si="4"/>
        <v>1098.5245625303044</v>
      </c>
      <c r="M15" s="63">
        <f t="shared" si="5"/>
        <v>1373.1557031628804</v>
      </c>
      <c r="N15" s="35">
        <v>0.05</v>
      </c>
      <c r="P15" s="10" t="s">
        <v>26</v>
      </c>
      <c r="Q15" s="10" t="s">
        <v>26</v>
      </c>
      <c r="R15" s="11"/>
      <c r="S15" s="8" t="s">
        <v>30</v>
      </c>
      <c r="T15" s="3">
        <v>6</v>
      </c>
      <c r="U15" s="32">
        <v>5082.0600000000004</v>
      </c>
      <c r="V15" s="33"/>
      <c r="W15" s="33">
        <v>3557.44</v>
      </c>
      <c r="X15" s="33"/>
      <c r="Y15" s="33"/>
      <c r="Z15" s="33"/>
      <c r="AA15" s="33"/>
    </row>
    <row r="16" spans="1:27" x14ac:dyDescent="0.25">
      <c r="A16" s="67" t="s">
        <v>2</v>
      </c>
      <c r="B16" s="67" t="s">
        <v>2</v>
      </c>
      <c r="C16" s="64"/>
      <c r="D16" s="69"/>
      <c r="E16" s="66">
        <v>5</v>
      </c>
      <c r="F16" s="62">
        <f t="shared" si="0"/>
        <v>5231.0693453824015</v>
      </c>
      <c r="G16" s="63"/>
      <c r="H16" s="63">
        <f t="shared" si="1"/>
        <v>3661.7485417676808</v>
      </c>
      <c r="I16" s="63"/>
      <c r="J16" s="63">
        <f t="shared" si="2"/>
        <v>523.10693453824013</v>
      </c>
      <c r="K16" s="63">
        <f t="shared" si="3"/>
        <v>784.66040180736024</v>
      </c>
      <c r="L16" s="63">
        <f t="shared" si="4"/>
        <v>1046.2138690764803</v>
      </c>
      <c r="M16" s="63">
        <f t="shared" si="5"/>
        <v>1307.7673363456004</v>
      </c>
      <c r="N16" s="35">
        <v>0.04</v>
      </c>
      <c r="P16" s="10" t="s">
        <v>2</v>
      </c>
      <c r="Q16" s="10" t="s">
        <v>2</v>
      </c>
      <c r="R16" s="7"/>
      <c r="S16" s="12"/>
      <c r="T16" s="3">
        <v>5</v>
      </c>
      <c r="U16" s="32">
        <v>4840.07</v>
      </c>
      <c r="V16" s="33"/>
      <c r="W16" s="33">
        <v>3388.04</v>
      </c>
      <c r="X16" s="33"/>
      <c r="Y16" s="33"/>
      <c r="Z16" s="33"/>
      <c r="AA16" s="33"/>
    </row>
    <row r="17" spans="1:27" x14ac:dyDescent="0.25">
      <c r="A17" s="67" t="s">
        <v>28</v>
      </c>
      <c r="B17" s="67" t="s">
        <v>28</v>
      </c>
      <c r="C17" s="68"/>
      <c r="D17" s="69"/>
      <c r="E17" s="66">
        <v>4</v>
      </c>
      <c r="F17" s="62">
        <f t="shared" si="0"/>
        <v>5029.8743705600009</v>
      </c>
      <c r="G17" s="63"/>
      <c r="H17" s="63">
        <f t="shared" si="1"/>
        <v>3520.9120593920006</v>
      </c>
      <c r="I17" s="63"/>
      <c r="J17" s="63">
        <f t="shared" si="2"/>
        <v>502.98743705600009</v>
      </c>
      <c r="K17" s="63">
        <f t="shared" si="3"/>
        <v>754.48115558400013</v>
      </c>
      <c r="L17" s="63">
        <f t="shared" si="4"/>
        <v>1005.9748741120002</v>
      </c>
      <c r="M17" s="63">
        <f t="shared" si="5"/>
        <v>1257.4685926400002</v>
      </c>
      <c r="N17" s="35">
        <v>0.04</v>
      </c>
      <c r="P17" s="10" t="s">
        <v>28</v>
      </c>
      <c r="Q17" s="10" t="s">
        <v>28</v>
      </c>
      <c r="R17" s="11"/>
      <c r="S17" s="12"/>
      <c r="T17" s="3">
        <v>4</v>
      </c>
      <c r="U17" s="32">
        <v>4745.2299999999996</v>
      </c>
      <c r="V17" s="33"/>
      <c r="W17" s="33">
        <v>3321.66</v>
      </c>
      <c r="X17" s="33"/>
      <c r="Y17" s="33"/>
      <c r="Z17" s="33"/>
      <c r="AA17" s="33"/>
    </row>
    <row r="18" spans="1:27" x14ac:dyDescent="0.25">
      <c r="A18" s="67"/>
      <c r="B18" s="67"/>
      <c r="C18" s="68" t="s">
        <v>2</v>
      </c>
      <c r="D18" s="69"/>
      <c r="E18" s="66">
        <v>3</v>
      </c>
      <c r="F18" s="62">
        <f t="shared" si="0"/>
        <v>4836.4176640000005</v>
      </c>
      <c r="G18" s="63"/>
      <c r="H18" s="63">
        <f t="shared" si="1"/>
        <v>3385.4923648000004</v>
      </c>
      <c r="I18" s="63"/>
      <c r="J18" s="63">
        <f t="shared" si="2"/>
        <v>483.64176640000005</v>
      </c>
      <c r="K18" s="63">
        <f t="shared" si="3"/>
        <v>725.46264960000008</v>
      </c>
      <c r="L18" s="63">
        <f t="shared" si="4"/>
        <v>967.2835328000001</v>
      </c>
      <c r="M18" s="63">
        <f t="shared" si="5"/>
        <v>1209.1044160000001</v>
      </c>
      <c r="N18" s="35">
        <v>0.04</v>
      </c>
      <c r="P18" s="10"/>
      <c r="Q18" s="10"/>
      <c r="R18" s="11" t="s">
        <v>2</v>
      </c>
      <c r="S18" s="12"/>
      <c r="T18" s="3">
        <v>3</v>
      </c>
      <c r="U18" s="32">
        <v>4652.1899999999996</v>
      </c>
      <c r="V18" s="33"/>
      <c r="W18" s="33">
        <v>3256.53</v>
      </c>
      <c r="X18" s="33"/>
      <c r="Y18" s="33"/>
      <c r="Z18" s="33"/>
      <c r="AA18" s="33"/>
    </row>
    <row r="19" spans="1:27" x14ac:dyDescent="0.25">
      <c r="A19" s="67"/>
      <c r="B19" s="67"/>
      <c r="C19" s="68"/>
      <c r="D19" s="69"/>
      <c r="E19" s="66">
        <v>2</v>
      </c>
      <c r="F19" s="62">
        <f>F20*(1+N19)</f>
        <v>4650.4016000000001</v>
      </c>
      <c r="G19" s="63"/>
      <c r="H19" s="63">
        <f t="shared" si="1"/>
        <v>3255.2811200000001</v>
      </c>
      <c r="I19" s="63"/>
      <c r="J19" s="63">
        <f t="shared" si="2"/>
        <v>465.04016000000001</v>
      </c>
      <c r="K19" s="63">
        <f t="shared" si="3"/>
        <v>697.56024000000002</v>
      </c>
      <c r="L19" s="63">
        <f t="shared" si="4"/>
        <v>930.08032000000003</v>
      </c>
      <c r="M19" s="63">
        <f t="shared" si="5"/>
        <v>1162.6004</v>
      </c>
      <c r="N19" s="35">
        <v>0.04</v>
      </c>
      <c r="P19" s="10"/>
      <c r="Q19" s="10"/>
      <c r="R19" s="11"/>
      <c r="S19" s="12"/>
      <c r="T19" s="3">
        <v>2</v>
      </c>
      <c r="U19" s="32">
        <v>4560.95</v>
      </c>
      <c r="V19" s="33"/>
      <c r="W19" s="33">
        <v>3192.66</v>
      </c>
      <c r="X19" s="33"/>
      <c r="Y19" s="33"/>
      <c r="Z19" s="33"/>
      <c r="AA19" s="33"/>
    </row>
    <row r="20" spans="1:27" x14ac:dyDescent="0.25">
      <c r="A20" s="71"/>
      <c r="B20" s="71"/>
      <c r="C20" s="71"/>
      <c r="D20" s="72"/>
      <c r="E20" s="66">
        <v>1</v>
      </c>
      <c r="F20" s="62">
        <f>U20*(1+N20)</f>
        <v>4471.54</v>
      </c>
      <c r="G20" s="63"/>
      <c r="H20" s="63">
        <f t="shared" si="1"/>
        <v>3130.078</v>
      </c>
      <c r="I20" s="63"/>
      <c r="J20" s="63">
        <f t="shared" si="2"/>
        <v>447.154</v>
      </c>
      <c r="K20" s="63">
        <f t="shared" si="3"/>
        <v>670.73099999999999</v>
      </c>
      <c r="L20" s="63">
        <f t="shared" si="4"/>
        <v>894.30799999999999</v>
      </c>
      <c r="M20" s="63">
        <f t="shared" si="5"/>
        <v>1117.885</v>
      </c>
      <c r="N20" s="78">
        <v>0</v>
      </c>
      <c r="P20" s="9"/>
      <c r="Q20" s="9"/>
      <c r="R20" s="9"/>
      <c r="S20" s="14"/>
      <c r="T20" s="3">
        <v>1</v>
      </c>
      <c r="U20" s="32">
        <v>4471.54</v>
      </c>
      <c r="V20" s="33"/>
      <c r="W20" s="33">
        <v>3130.07</v>
      </c>
      <c r="X20" s="33"/>
      <c r="Y20" s="33"/>
      <c r="Z20" s="33"/>
      <c r="AA20" s="33"/>
    </row>
    <row r="24" spans="1:27" x14ac:dyDescent="0.25">
      <c r="A24" s="108" t="s">
        <v>10</v>
      </c>
      <c r="B24" s="108"/>
      <c r="C24" s="108"/>
      <c r="D24" s="108"/>
      <c r="E24" s="108"/>
      <c r="F24" s="108" t="s">
        <v>11</v>
      </c>
      <c r="G24" s="3"/>
      <c r="H24" s="108" t="s">
        <v>12</v>
      </c>
      <c r="I24" s="108"/>
      <c r="J24" s="108"/>
      <c r="K24" s="108"/>
      <c r="L24" s="108"/>
      <c r="M24" s="108"/>
    </row>
    <row r="25" spans="1:27" x14ac:dyDescent="0.25">
      <c r="A25" s="108" t="s">
        <v>13</v>
      </c>
      <c r="B25" s="108"/>
      <c r="C25" s="108"/>
      <c r="D25" s="108"/>
      <c r="E25" s="108"/>
      <c r="F25" s="108"/>
      <c r="G25" s="111" t="s">
        <v>14</v>
      </c>
      <c r="H25" s="112"/>
      <c r="I25" s="108" t="s">
        <v>15</v>
      </c>
      <c r="J25" s="108"/>
      <c r="K25" s="108"/>
      <c r="L25" s="108"/>
      <c r="M25" s="108"/>
    </row>
    <row r="26" spans="1:27" ht="14.45" customHeight="1" x14ac:dyDescent="0.25">
      <c r="A26" s="108"/>
      <c r="B26" s="108"/>
      <c r="C26" s="108"/>
      <c r="D26" s="108"/>
      <c r="E26" s="108"/>
      <c r="F26" s="108"/>
      <c r="G26" s="113" t="s">
        <v>16</v>
      </c>
      <c r="H26" s="114"/>
      <c r="I26" s="20" t="s">
        <v>17</v>
      </c>
      <c r="J26" s="122" t="s">
        <v>16</v>
      </c>
      <c r="K26" s="123"/>
      <c r="L26" s="123"/>
      <c r="M26" s="124"/>
    </row>
    <row r="27" spans="1:27" ht="14.45" customHeight="1" x14ac:dyDescent="0.25">
      <c r="A27" s="108"/>
      <c r="B27" s="108"/>
      <c r="C27" s="108"/>
      <c r="D27" s="108"/>
      <c r="E27" s="108"/>
      <c r="F27" s="108" t="s">
        <v>16</v>
      </c>
      <c r="G27" s="4" t="s">
        <v>18</v>
      </c>
      <c r="H27" s="3" t="s">
        <v>53</v>
      </c>
      <c r="I27" s="3" t="s">
        <v>20</v>
      </c>
      <c r="J27" s="122" t="s">
        <v>38</v>
      </c>
      <c r="K27" s="123"/>
      <c r="L27" s="123"/>
      <c r="M27" s="124"/>
      <c r="N27" s="117" t="s">
        <v>51</v>
      </c>
      <c r="O27" s="119" t="s">
        <v>59</v>
      </c>
      <c r="P27" s="118" t="s">
        <v>55</v>
      </c>
    </row>
    <row r="28" spans="1:27" x14ac:dyDescent="0.25">
      <c r="A28" s="108"/>
      <c r="B28" s="108"/>
      <c r="C28" s="108"/>
      <c r="D28" s="108"/>
      <c r="E28" s="108"/>
      <c r="F28" s="108"/>
      <c r="G28" s="5">
        <v>0.8</v>
      </c>
      <c r="H28" s="5">
        <v>0.7</v>
      </c>
      <c r="I28" s="5"/>
      <c r="J28" s="5">
        <v>0.1</v>
      </c>
      <c r="K28" s="5">
        <v>0.15</v>
      </c>
      <c r="L28" s="5">
        <v>0.2</v>
      </c>
      <c r="M28" s="5">
        <v>0.25</v>
      </c>
      <c r="N28" s="117"/>
      <c r="O28" s="119"/>
      <c r="P28" s="118"/>
    </row>
    <row r="29" spans="1:27" x14ac:dyDescent="0.25">
      <c r="A29" s="58"/>
      <c r="B29" s="58"/>
      <c r="C29" s="64"/>
      <c r="D29" s="65"/>
      <c r="E29" s="66">
        <v>15</v>
      </c>
      <c r="F29" s="62">
        <f t="shared" ref="F29:F42" si="6">F6-U6</f>
        <v>1180.0643606547937</v>
      </c>
      <c r="G29" s="62">
        <f t="shared" ref="G29:G42" si="7">G6-V6</f>
        <v>0</v>
      </c>
      <c r="H29" s="62">
        <f t="shared" ref="H29:H42" si="8">H6-W6</f>
        <v>826.0450524583548</v>
      </c>
      <c r="I29" s="62">
        <f t="shared" ref="I29:I42" si="9">I6-X6</f>
        <v>0</v>
      </c>
      <c r="J29" s="62">
        <f t="shared" ref="J29:J43" si="10">J6</f>
        <v>820.08643606547946</v>
      </c>
      <c r="K29" s="62">
        <f t="shared" ref="K29:K42" si="11">K6-Y6</f>
        <v>1230.1296540982191</v>
      </c>
      <c r="L29" s="62">
        <f t="shared" ref="L29:L42" si="12">L6-Z6</f>
        <v>1640.1728721309589</v>
      </c>
      <c r="M29" s="62">
        <f t="shared" ref="M29:M42" si="13">M6-AA6</f>
        <v>2050.2160901636985</v>
      </c>
      <c r="N29">
        <v>1</v>
      </c>
      <c r="O29" s="28">
        <f>F29+J29</f>
        <v>2000.1507967202733</v>
      </c>
      <c r="P29" s="74">
        <f>N29*O29</f>
        <v>2000.1507967202733</v>
      </c>
    </row>
    <row r="30" spans="1:27" x14ac:dyDescent="0.25">
      <c r="A30" s="67"/>
      <c r="B30" s="67"/>
      <c r="C30" s="68"/>
      <c r="D30" s="69"/>
      <c r="E30" s="66">
        <v>14</v>
      </c>
      <c r="F30" s="62">
        <f t="shared" si="6"/>
        <v>1124.0270101474234</v>
      </c>
      <c r="G30" s="62">
        <f t="shared" si="7"/>
        <v>0</v>
      </c>
      <c r="H30" s="62">
        <f t="shared" si="8"/>
        <v>786.82290710319558</v>
      </c>
      <c r="I30" s="62">
        <f t="shared" si="9"/>
        <v>0</v>
      </c>
      <c r="J30" s="62">
        <f t="shared" si="10"/>
        <v>781.03470101474238</v>
      </c>
      <c r="K30" s="62">
        <f t="shared" si="11"/>
        <v>1171.5520515221135</v>
      </c>
      <c r="L30" s="62">
        <f t="shared" si="12"/>
        <v>1562.0694020294848</v>
      </c>
      <c r="M30" s="62">
        <f t="shared" si="13"/>
        <v>1952.5867525368558</v>
      </c>
      <c r="N30">
        <v>0</v>
      </c>
      <c r="O30" s="28">
        <f t="shared" ref="O30:O43" si="14">F30+J30</f>
        <v>1905.0617111621659</v>
      </c>
      <c r="P30" s="74">
        <f t="shared" ref="P30:P43" si="15">N30*O30</f>
        <v>0</v>
      </c>
    </row>
    <row r="31" spans="1:27" x14ac:dyDescent="0.25">
      <c r="A31" s="67"/>
      <c r="B31" s="67"/>
      <c r="C31" s="68"/>
      <c r="D31" s="69"/>
      <c r="E31" s="66">
        <v>13</v>
      </c>
      <c r="F31" s="62">
        <f t="shared" si="6"/>
        <v>1070.3857239499266</v>
      </c>
      <c r="G31" s="62">
        <f t="shared" si="7"/>
        <v>0</v>
      </c>
      <c r="H31" s="62">
        <f t="shared" si="8"/>
        <v>749.27800676494826</v>
      </c>
      <c r="I31" s="62">
        <f t="shared" si="9"/>
        <v>0</v>
      </c>
      <c r="J31" s="62">
        <f t="shared" si="10"/>
        <v>743.84257239499266</v>
      </c>
      <c r="K31" s="62">
        <f t="shared" si="11"/>
        <v>1115.763858592489</v>
      </c>
      <c r="L31" s="62">
        <f t="shared" si="12"/>
        <v>1487.6851447899853</v>
      </c>
      <c r="M31" s="62">
        <f t="shared" si="13"/>
        <v>1859.6064309874816</v>
      </c>
      <c r="N31">
        <v>11</v>
      </c>
      <c r="O31" s="28">
        <f t="shared" si="14"/>
        <v>1814.2282963449193</v>
      </c>
      <c r="P31" s="74">
        <f t="shared" si="15"/>
        <v>19956.511259794112</v>
      </c>
    </row>
    <row r="32" spans="1:27" x14ac:dyDescent="0.25">
      <c r="A32" s="67"/>
      <c r="B32" s="67"/>
      <c r="C32" s="68" t="s">
        <v>0</v>
      </c>
      <c r="D32" s="69"/>
      <c r="E32" s="66">
        <v>12</v>
      </c>
      <c r="F32" s="62">
        <f t="shared" si="6"/>
        <v>1019.4049751904058</v>
      </c>
      <c r="G32" s="62">
        <f t="shared" si="7"/>
        <v>0</v>
      </c>
      <c r="H32" s="62">
        <f t="shared" si="8"/>
        <v>713.59048263328441</v>
      </c>
      <c r="I32" s="62">
        <f t="shared" si="9"/>
        <v>0</v>
      </c>
      <c r="J32" s="62">
        <f t="shared" si="10"/>
        <v>708.42149751904071</v>
      </c>
      <c r="K32" s="62">
        <f t="shared" si="11"/>
        <v>1062.6322462785608</v>
      </c>
      <c r="L32" s="62">
        <f t="shared" si="12"/>
        <v>1416.8429950380814</v>
      </c>
      <c r="M32" s="62">
        <f t="shared" si="13"/>
        <v>1771.0537437976016</v>
      </c>
      <c r="N32">
        <v>4</v>
      </c>
      <c r="O32" s="28">
        <f t="shared" si="14"/>
        <v>1727.8264727094465</v>
      </c>
      <c r="P32" s="74">
        <f t="shared" si="15"/>
        <v>6911.3058908377861</v>
      </c>
    </row>
    <row r="33" spans="1:16" x14ac:dyDescent="0.25">
      <c r="A33" s="67" t="s">
        <v>2</v>
      </c>
      <c r="B33" s="67" t="s">
        <v>2</v>
      </c>
      <c r="C33" s="68"/>
      <c r="D33" s="69"/>
      <c r="E33" s="66">
        <v>11</v>
      </c>
      <c r="F33" s="62">
        <f t="shared" si="6"/>
        <v>970.84140494324402</v>
      </c>
      <c r="G33" s="62">
        <f t="shared" si="7"/>
        <v>0</v>
      </c>
      <c r="H33" s="62">
        <f t="shared" si="8"/>
        <v>679.5899834602701</v>
      </c>
      <c r="I33" s="62">
        <f t="shared" si="9"/>
        <v>0</v>
      </c>
      <c r="J33" s="62">
        <f t="shared" si="10"/>
        <v>674.68714049432447</v>
      </c>
      <c r="K33" s="62">
        <f t="shared" si="11"/>
        <v>1012.0307107414865</v>
      </c>
      <c r="L33" s="62">
        <f t="shared" si="12"/>
        <v>1349.3742809886489</v>
      </c>
      <c r="M33" s="62">
        <f t="shared" si="13"/>
        <v>1686.7178512358109</v>
      </c>
      <c r="N33">
        <v>6</v>
      </c>
      <c r="O33" s="28">
        <f t="shared" si="14"/>
        <v>1645.5285454375685</v>
      </c>
      <c r="P33" s="74">
        <f t="shared" si="15"/>
        <v>9873.1712726254118</v>
      </c>
    </row>
    <row r="34" spans="1:16" x14ac:dyDescent="0.25">
      <c r="A34" s="67" t="s">
        <v>23</v>
      </c>
      <c r="B34" s="67" t="s">
        <v>23</v>
      </c>
      <c r="C34" s="64"/>
      <c r="D34" s="70" t="s">
        <v>33</v>
      </c>
      <c r="E34" s="66">
        <v>10</v>
      </c>
      <c r="F34" s="62">
        <f t="shared" si="6"/>
        <v>924.66181423166017</v>
      </c>
      <c r="G34" s="62">
        <f t="shared" si="7"/>
        <v>0</v>
      </c>
      <c r="H34" s="62">
        <f t="shared" si="8"/>
        <v>647.26426996216151</v>
      </c>
      <c r="I34" s="62">
        <f t="shared" si="9"/>
        <v>0</v>
      </c>
      <c r="J34" s="62">
        <f t="shared" si="10"/>
        <v>642.55918142316614</v>
      </c>
      <c r="K34" s="62">
        <f t="shared" si="11"/>
        <v>963.83877213474898</v>
      </c>
      <c r="L34" s="62">
        <f t="shared" si="12"/>
        <v>1285.1183628463323</v>
      </c>
      <c r="M34" s="62">
        <f t="shared" si="13"/>
        <v>1606.3979535579151</v>
      </c>
      <c r="N34">
        <v>4</v>
      </c>
      <c r="O34" s="28">
        <f t="shared" si="14"/>
        <v>1567.2209956548263</v>
      </c>
      <c r="P34" s="74">
        <f t="shared" si="15"/>
        <v>6268.8839826193052</v>
      </c>
    </row>
    <row r="35" spans="1:16" x14ac:dyDescent="0.25">
      <c r="A35" s="67" t="s">
        <v>35</v>
      </c>
      <c r="B35" s="67" t="s">
        <v>35</v>
      </c>
      <c r="C35" s="68"/>
      <c r="D35" s="70" t="s">
        <v>32</v>
      </c>
      <c r="E35" s="66">
        <v>9</v>
      </c>
      <c r="F35" s="62">
        <f t="shared" si="6"/>
        <v>785.32366753044244</v>
      </c>
      <c r="G35" s="62">
        <f t="shared" si="7"/>
        <v>0</v>
      </c>
      <c r="H35" s="62">
        <f t="shared" si="8"/>
        <v>549.727567271309</v>
      </c>
      <c r="I35" s="62">
        <f t="shared" si="9"/>
        <v>0</v>
      </c>
      <c r="J35" s="62">
        <f t="shared" si="10"/>
        <v>617.84536675304435</v>
      </c>
      <c r="K35" s="62">
        <f t="shared" si="11"/>
        <v>926.76805012956629</v>
      </c>
      <c r="L35" s="62">
        <f t="shared" si="12"/>
        <v>1235.6907335060887</v>
      </c>
      <c r="M35" s="62">
        <f t="shared" si="13"/>
        <v>1544.6134168826106</v>
      </c>
      <c r="N35">
        <v>1</v>
      </c>
      <c r="O35" s="28">
        <f t="shared" si="14"/>
        <v>1403.1690342834868</v>
      </c>
      <c r="P35" s="74">
        <f t="shared" si="15"/>
        <v>1403.1690342834868</v>
      </c>
    </row>
    <row r="36" spans="1:16" x14ac:dyDescent="0.25">
      <c r="A36" s="67" t="s">
        <v>26</v>
      </c>
      <c r="B36" s="67" t="s">
        <v>26</v>
      </c>
      <c r="C36" s="68" t="s">
        <v>1</v>
      </c>
      <c r="D36" s="70" t="s">
        <v>34</v>
      </c>
      <c r="E36" s="66">
        <v>8</v>
      </c>
      <c r="F36" s="62">
        <f t="shared" si="6"/>
        <v>653.44083416388639</v>
      </c>
      <c r="G36" s="62">
        <f t="shared" si="7"/>
        <v>0</v>
      </c>
      <c r="H36" s="62">
        <f t="shared" si="8"/>
        <v>457.41458391472042</v>
      </c>
      <c r="I36" s="62">
        <f t="shared" si="9"/>
        <v>0</v>
      </c>
      <c r="J36" s="62">
        <f t="shared" si="10"/>
        <v>594.08208341638863</v>
      </c>
      <c r="K36" s="62">
        <f t="shared" si="11"/>
        <v>891.123125124583</v>
      </c>
      <c r="L36" s="62">
        <f t="shared" si="12"/>
        <v>1188.1641668327773</v>
      </c>
      <c r="M36" s="62">
        <f t="shared" si="13"/>
        <v>1485.2052085409716</v>
      </c>
      <c r="N36">
        <v>76</v>
      </c>
      <c r="O36" s="28">
        <f t="shared" si="14"/>
        <v>1247.5229175802751</v>
      </c>
      <c r="P36" s="74">
        <f t="shared" si="15"/>
        <v>94811.741736100914</v>
      </c>
    </row>
    <row r="37" spans="1:16" x14ac:dyDescent="0.25">
      <c r="A37" s="67" t="s">
        <v>24</v>
      </c>
      <c r="B37" s="67" t="s">
        <v>24</v>
      </c>
      <c r="C37" s="68"/>
      <c r="D37" s="70" t="s">
        <v>26</v>
      </c>
      <c r="E37" s="66">
        <v>7</v>
      </c>
      <c r="F37" s="62">
        <f t="shared" si="6"/>
        <v>528.65772515758272</v>
      </c>
      <c r="G37" s="62">
        <f t="shared" si="7"/>
        <v>0</v>
      </c>
      <c r="H37" s="62">
        <f t="shared" si="8"/>
        <v>370.06940761030774</v>
      </c>
      <c r="I37" s="62">
        <f t="shared" si="9"/>
        <v>0</v>
      </c>
      <c r="J37" s="62">
        <f t="shared" si="10"/>
        <v>571.23277251575826</v>
      </c>
      <c r="K37" s="62">
        <f t="shared" si="11"/>
        <v>856.84915877363744</v>
      </c>
      <c r="L37" s="62">
        <f t="shared" si="12"/>
        <v>1142.4655450315165</v>
      </c>
      <c r="M37" s="62">
        <f t="shared" si="13"/>
        <v>1428.0819312893957</v>
      </c>
      <c r="N37">
        <v>112</v>
      </c>
      <c r="O37" s="28">
        <f t="shared" si="14"/>
        <v>1099.8904976733411</v>
      </c>
      <c r="P37" s="74">
        <f t="shared" si="15"/>
        <v>123187.7357394142</v>
      </c>
    </row>
    <row r="38" spans="1:16" x14ac:dyDescent="0.25">
      <c r="A38" s="67" t="s">
        <v>26</v>
      </c>
      <c r="B38" s="67" t="s">
        <v>26</v>
      </c>
      <c r="C38" s="68"/>
      <c r="D38" s="70" t="s">
        <v>30</v>
      </c>
      <c r="E38" s="66">
        <v>6</v>
      </c>
      <c r="F38" s="62">
        <f t="shared" si="6"/>
        <v>410.5628126515212</v>
      </c>
      <c r="G38" s="62">
        <f t="shared" si="7"/>
        <v>0</v>
      </c>
      <c r="H38" s="62">
        <f t="shared" si="8"/>
        <v>287.39596885606488</v>
      </c>
      <c r="I38" s="62">
        <f t="shared" si="9"/>
        <v>0</v>
      </c>
      <c r="J38" s="62">
        <f t="shared" si="10"/>
        <v>549.26228126515218</v>
      </c>
      <c r="K38" s="62">
        <f t="shared" si="11"/>
        <v>823.89342189772822</v>
      </c>
      <c r="L38" s="62">
        <f t="shared" si="12"/>
        <v>1098.5245625303044</v>
      </c>
      <c r="M38" s="62">
        <f t="shared" si="13"/>
        <v>1373.1557031628804</v>
      </c>
      <c r="N38">
        <v>54</v>
      </c>
      <c r="O38" s="28">
        <f t="shared" si="14"/>
        <v>959.82509391667338</v>
      </c>
      <c r="P38" s="74">
        <f t="shared" si="15"/>
        <v>51830.555071500363</v>
      </c>
    </row>
    <row r="39" spans="1:16" x14ac:dyDescent="0.25">
      <c r="A39" s="67" t="s">
        <v>2</v>
      </c>
      <c r="B39" s="67" t="s">
        <v>2</v>
      </c>
      <c r="C39" s="64"/>
      <c r="D39" s="69"/>
      <c r="E39" s="66">
        <v>5</v>
      </c>
      <c r="F39" s="62">
        <f t="shared" si="6"/>
        <v>390.99934538240177</v>
      </c>
      <c r="G39" s="62">
        <f t="shared" si="7"/>
        <v>0</v>
      </c>
      <c r="H39" s="62">
        <f t="shared" si="8"/>
        <v>273.7085417676808</v>
      </c>
      <c r="I39" s="62">
        <f t="shared" si="9"/>
        <v>0</v>
      </c>
      <c r="J39" s="62">
        <f t="shared" si="10"/>
        <v>523.10693453824013</v>
      </c>
      <c r="K39" s="62">
        <f t="shared" si="11"/>
        <v>784.66040180736024</v>
      </c>
      <c r="L39" s="62">
        <f t="shared" si="12"/>
        <v>1046.2138690764803</v>
      </c>
      <c r="M39" s="62">
        <f t="shared" si="13"/>
        <v>1307.7673363456004</v>
      </c>
      <c r="N39">
        <v>250</v>
      </c>
      <c r="O39" s="28">
        <f t="shared" si="14"/>
        <v>914.1062799206419</v>
      </c>
      <c r="P39" s="74">
        <f t="shared" si="15"/>
        <v>228526.56998016048</v>
      </c>
    </row>
    <row r="40" spans="1:16" x14ac:dyDescent="0.25">
      <c r="A40" s="67" t="s">
        <v>28</v>
      </c>
      <c r="B40" s="67" t="s">
        <v>28</v>
      </c>
      <c r="C40" s="68"/>
      <c r="D40" s="69"/>
      <c r="E40" s="66">
        <v>4</v>
      </c>
      <c r="F40" s="62">
        <f t="shared" si="6"/>
        <v>284.64437056000133</v>
      </c>
      <c r="G40" s="62">
        <f t="shared" si="7"/>
        <v>0</v>
      </c>
      <c r="H40" s="62">
        <f t="shared" si="8"/>
        <v>199.25205939200077</v>
      </c>
      <c r="I40" s="62">
        <f t="shared" si="9"/>
        <v>0</v>
      </c>
      <c r="J40" s="62">
        <f t="shared" si="10"/>
        <v>502.98743705600009</v>
      </c>
      <c r="K40" s="62">
        <f t="shared" si="11"/>
        <v>754.48115558400013</v>
      </c>
      <c r="L40" s="62">
        <f t="shared" si="12"/>
        <v>1005.9748741120002</v>
      </c>
      <c r="M40" s="62">
        <f t="shared" si="13"/>
        <v>1257.4685926400002</v>
      </c>
      <c r="N40">
        <v>81</v>
      </c>
      <c r="O40" s="28">
        <f t="shared" si="14"/>
        <v>787.63180761600142</v>
      </c>
      <c r="P40" s="74">
        <f t="shared" si="15"/>
        <v>63798.176416896116</v>
      </c>
    </row>
    <row r="41" spans="1:16" x14ac:dyDescent="0.25">
      <c r="A41" s="67"/>
      <c r="B41" s="67"/>
      <c r="C41" s="68" t="s">
        <v>2</v>
      </c>
      <c r="D41" s="69"/>
      <c r="E41" s="66">
        <v>3</v>
      </c>
      <c r="F41" s="62">
        <f t="shared" si="6"/>
        <v>184.22766400000091</v>
      </c>
      <c r="G41" s="62">
        <f t="shared" si="7"/>
        <v>0</v>
      </c>
      <c r="H41" s="62">
        <f t="shared" si="8"/>
        <v>128.96236480000016</v>
      </c>
      <c r="I41" s="62">
        <f t="shared" si="9"/>
        <v>0</v>
      </c>
      <c r="J41" s="62">
        <f t="shared" si="10"/>
        <v>483.64176640000005</v>
      </c>
      <c r="K41" s="62">
        <f t="shared" si="11"/>
        <v>725.46264960000008</v>
      </c>
      <c r="L41" s="62">
        <f t="shared" si="12"/>
        <v>967.2835328000001</v>
      </c>
      <c r="M41" s="62">
        <f t="shared" si="13"/>
        <v>1209.1044160000001</v>
      </c>
      <c r="N41">
        <v>105</v>
      </c>
      <c r="O41" s="28">
        <f t="shared" si="14"/>
        <v>667.86943040000097</v>
      </c>
      <c r="P41" s="74">
        <f t="shared" si="15"/>
        <v>70126.290192000102</v>
      </c>
    </row>
    <row r="42" spans="1:16" x14ac:dyDescent="0.25">
      <c r="A42" s="67"/>
      <c r="B42" s="67"/>
      <c r="C42" s="68"/>
      <c r="D42" s="69"/>
      <c r="E42" s="66">
        <v>2</v>
      </c>
      <c r="F42" s="62">
        <f t="shared" si="6"/>
        <v>89.451600000000326</v>
      </c>
      <c r="G42" s="62">
        <f t="shared" si="7"/>
        <v>0</v>
      </c>
      <c r="H42" s="62">
        <f t="shared" si="8"/>
        <v>62.621120000000246</v>
      </c>
      <c r="I42" s="62">
        <f t="shared" si="9"/>
        <v>0</v>
      </c>
      <c r="J42" s="62">
        <f t="shared" si="10"/>
        <v>465.04016000000001</v>
      </c>
      <c r="K42" s="62">
        <f t="shared" si="11"/>
        <v>697.56024000000002</v>
      </c>
      <c r="L42" s="62">
        <f t="shared" si="12"/>
        <v>930.08032000000003</v>
      </c>
      <c r="M42" s="62">
        <f t="shared" si="13"/>
        <v>1162.6004</v>
      </c>
      <c r="N42">
        <v>182</v>
      </c>
      <c r="O42" s="28">
        <f t="shared" si="14"/>
        <v>554.49176000000034</v>
      </c>
      <c r="P42" s="74">
        <f t="shared" si="15"/>
        <v>100917.50032000006</v>
      </c>
    </row>
    <row r="43" spans="1:16" x14ac:dyDescent="0.25">
      <c r="A43" s="71"/>
      <c r="B43" s="71"/>
      <c r="C43" s="71"/>
      <c r="D43" s="72"/>
      <c r="E43" s="66">
        <v>1</v>
      </c>
      <c r="F43" s="62">
        <f>F20-U20</f>
        <v>0</v>
      </c>
      <c r="G43" s="62">
        <v>0</v>
      </c>
      <c r="H43" s="62">
        <f>H20-W20</f>
        <v>7.9999999998108251E-3</v>
      </c>
      <c r="I43" s="62">
        <f>I20-X20</f>
        <v>0</v>
      </c>
      <c r="J43" s="62">
        <f t="shared" si="10"/>
        <v>447.154</v>
      </c>
      <c r="K43" s="62">
        <f>K20-Y20</f>
        <v>670.73099999999999</v>
      </c>
      <c r="L43" s="62">
        <v>0</v>
      </c>
      <c r="M43" s="62">
        <v>0</v>
      </c>
      <c r="N43">
        <v>328</v>
      </c>
      <c r="O43" s="28">
        <f t="shared" si="14"/>
        <v>447.154</v>
      </c>
      <c r="P43" s="74">
        <f t="shared" si="15"/>
        <v>146666.51199999999</v>
      </c>
    </row>
    <row r="44" spans="1:16" x14ac:dyDescent="0.25">
      <c r="A44" t="s">
        <v>58</v>
      </c>
      <c r="P44" s="59">
        <f>SUM(P29:P43)</f>
        <v>926278.2736929527</v>
      </c>
    </row>
  </sheetData>
  <mergeCells count="33">
    <mergeCell ref="O27:O28"/>
    <mergeCell ref="F4:F5"/>
    <mergeCell ref="J4:M4"/>
    <mergeCell ref="U4:U5"/>
    <mergeCell ref="Y4:AA4"/>
    <mergeCell ref="P27:P28"/>
    <mergeCell ref="N27:N28"/>
    <mergeCell ref="A24:E24"/>
    <mergeCell ref="F24:F26"/>
    <mergeCell ref="H24:M24"/>
    <mergeCell ref="A25:E28"/>
    <mergeCell ref="G25:H25"/>
    <mergeCell ref="I25:M25"/>
    <mergeCell ref="G26:H26"/>
    <mergeCell ref="J26:M26"/>
    <mergeCell ref="F27:F28"/>
    <mergeCell ref="J27:M27"/>
    <mergeCell ref="W1:AA1"/>
    <mergeCell ref="A2:E5"/>
    <mergeCell ref="G2:H2"/>
    <mergeCell ref="I2:M2"/>
    <mergeCell ref="P2:T5"/>
    <mergeCell ref="A1:E1"/>
    <mergeCell ref="F1:F3"/>
    <mergeCell ref="H1:M1"/>
    <mergeCell ref="P1:T1"/>
    <mergeCell ref="U1:U3"/>
    <mergeCell ref="V2:W2"/>
    <mergeCell ref="X2:AA2"/>
    <mergeCell ref="G3:H3"/>
    <mergeCell ref="J3:M3"/>
    <mergeCell ref="V3:W3"/>
    <mergeCell ref="Y3:AA3"/>
  </mergeCells>
  <conditionalFormatting sqref="N29:O4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9:P4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9:P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3"/>
  <sheetViews>
    <sheetView topLeftCell="L4" workbookViewId="0">
      <selection activeCell="T6" sqref="T6"/>
    </sheetView>
  </sheetViews>
  <sheetFormatPr defaultColWidth="8.7109375" defaultRowHeight="15" x14ac:dyDescent="0.25"/>
  <cols>
    <col min="15" max="15" width="11.28515625" bestFit="1" customWidth="1"/>
    <col min="16" max="16" width="9.7109375" bestFit="1" customWidth="1"/>
  </cols>
  <sheetData>
    <row r="1" spans="1:27" x14ac:dyDescent="0.25">
      <c r="A1" s="108" t="s">
        <v>10</v>
      </c>
      <c r="B1" s="108"/>
      <c r="C1" s="108"/>
      <c r="D1" s="108"/>
      <c r="E1" s="108"/>
      <c r="F1" s="108" t="s">
        <v>11</v>
      </c>
      <c r="G1" s="3"/>
      <c r="H1" s="108" t="s">
        <v>12</v>
      </c>
      <c r="I1" s="108"/>
      <c r="J1" s="108"/>
      <c r="K1" s="108"/>
      <c r="L1" s="108"/>
      <c r="M1" s="108"/>
      <c r="P1" s="108" t="s">
        <v>10</v>
      </c>
      <c r="Q1" s="108"/>
      <c r="R1" s="108"/>
      <c r="S1" s="108"/>
      <c r="T1" s="108"/>
      <c r="U1" s="108" t="s">
        <v>11</v>
      </c>
      <c r="V1" s="3"/>
      <c r="W1" s="108" t="s">
        <v>12</v>
      </c>
      <c r="X1" s="108"/>
      <c r="Y1" s="108"/>
      <c r="Z1" s="108"/>
      <c r="AA1" s="108"/>
    </row>
    <row r="2" spans="1:27" x14ac:dyDescent="0.25">
      <c r="A2" s="108" t="s">
        <v>13</v>
      </c>
      <c r="B2" s="108"/>
      <c r="C2" s="108"/>
      <c r="D2" s="108"/>
      <c r="E2" s="108"/>
      <c r="F2" s="108"/>
      <c r="G2" s="111" t="s">
        <v>14</v>
      </c>
      <c r="H2" s="112"/>
      <c r="I2" s="108" t="s">
        <v>15</v>
      </c>
      <c r="J2" s="108"/>
      <c r="K2" s="108"/>
      <c r="L2" s="108"/>
      <c r="M2" s="108"/>
      <c r="P2" s="108" t="s">
        <v>13</v>
      </c>
      <c r="Q2" s="108"/>
      <c r="R2" s="108"/>
      <c r="S2" s="108"/>
      <c r="T2" s="108"/>
      <c r="U2" s="108"/>
      <c r="V2" s="111" t="s">
        <v>14</v>
      </c>
      <c r="W2" s="112"/>
      <c r="X2" s="108" t="s">
        <v>15</v>
      </c>
      <c r="Y2" s="108"/>
      <c r="Z2" s="108"/>
      <c r="AA2" s="108"/>
    </row>
    <row r="3" spans="1:27" ht="14.45" customHeight="1" x14ac:dyDescent="0.25">
      <c r="A3" s="108"/>
      <c r="B3" s="108"/>
      <c r="C3" s="108"/>
      <c r="D3" s="108"/>
      <c r="E3" s="108"/>
      <c r="F3" s="108"/>
      <c r="G3" s="113" t="s">
        <v>16</v>
      </c>
      <c r="H3" s="114"/>
      <c r="I3" s="20" t="s">
        <v>17</v>
      </c>
      <c r="J3" s="122" t="s">
        <v>16</v>
      </c>
      <c r="K3" s="123"/>
      <c r="L3" s="123"/>
      <c r="M3" s="124"/>
      <c r="P3" s="108"/>
      <c r="Q3" s="108"/>
      <c r="R3" s="108"/>
      <c r="S3" s="108"/>
      <c r="T3" s="108"/>
      <c r="U3" s="108"/>
      <c r="V3" s="113" t="s">
        <v>16</v>
      </c>
      <c r="W3" s="114"/>
      <c r="X3" s="20" t="s">
        <v>17</v>
      </c>
      <c r="Y3" s="108" t="s">
        <v>16</v>
      </c>
      <c r="Z3" s="108"/>
      <c r="AA3" s="108"/>
    </row>
    <row r="4" spans="1:27" ht="14.45" customHeight="1" x14ac:dyDescent="0.25">
      <c r="A4" s="108"/>
      <c r="B4" s="108"/>
      <c r="C4" s="108"/>
      <c r="D4" s="108"/>
      <c r="E4" s="108"/>
      <c r="F4" s="108" t="s">
        <v>16</v>
      </c>
      <c r="G4" s="4" t="s">
        <v>18</v>
      </c>
      <c r="H4" s="3" t="s">
        <v>19</v>
      </c>
      <c r="I4" s="3" t="s">
        <v>20</v>
      </c>
      <c r="J4" s="122" t="s">
        <v>56</v>
      </c>
      <c r="K4" s="123"/>
      <c r="L4" s="123"/>
      <c r="M4" s="124"/>
      <c r="P4" s="108"/>
      <c r="Q4" s="108"/>
      <c r="R4" s="108"/>
      <c r="S4" s="108"/>
      <c r="T4" s="108"/>
      <c r="U4" s="108" t="s">
        <v>16</v>
      </c>
      <c r="V4" s="4" t="s">
        <v>18</v>
      </c>
      <c r="W4" s="3" t="s">
        <v>19</v>
      </c>
      <c r="X4" s="3" t="s">
        <v>20</v>
      </c>
      <c r="Y4" s="108" t="s">
        <v>38</v>
      </c>
      <c r="Z4" s="108"/>
      <c r="AA4" s="108"/>
    </row>
    <row r="5" spans="1:27" x14ac:dyDescent="0.25">
      <c r="A5" s="108"/>
      <c r="B5" s="108"/>
      <c r="C5" s="108"/>
      <c r="D5" s="108"/>
      <c r="E5" s="108"/>
      <c r="F5" s="108"/>
      <c r="G5" s="5">
        <v>0.8</v>
      </c>
      <c r="H5" s="5">
        <v>0.7</v>
      </c>
      <c r="I5" s="5"/>
      <c r="J5" s="5">
        <v>0.1</v>
      </c>
      <c r="K5" s="5">
        <v>0.15</v>
      </c>
      <c r="L5" s="5">
        <v>0.2</v>
      </c>
      <c r="M5" s="5">
        <v>0.25</v>
      </c>
      <c r="P5" s="108"/>
      <c r="Q5" s="108"/>
      <c r="R5" s="108"/>
      <c r="S5" s="108"/>
      <c r="T5" s="108"/>
      <c r="U5" s="108"/>
      <c r="V5" s="5">
        <v>0.8</v>
      </c>
      <c r="W5" s="5">
        <v>0.7</v>
      </c>
      <c r="X5" s="5"/>
      <c r="Y5" s="5">
        <v>0.15</v>
      </c>
      <c r="Z5" s="5">
        <v>0.2</v>
      </c>
      <c r="AA5" s="5">
        <v>0.25</v>
      </c>
    </row>
    <row r="6" spans="1:27" x14ac:dyDescent="0.25">
      <c r="A6" s="42"/>
      <c r="B6" s="42"/>
      <c r="C6" s="43"/>
      <c r="D6" s="46"/>
      <c r="E6" s="44">
        <v>15</v>
      </c>
      <c r="F6" s="41">
        <f t="shared" ref="F6:F18" si="0">F7*(1+N6)</f>
        <v>6170.739887489035</v>
      </c>
      <c r="G6" s="47"/>
      <c r="H6" s="47"/>
      <c r="I6" s="47"/>
      <c r="J6" s="47">
        <f t="shared" ref="J6:J20" si="1">F6*($J$5)</f>
        <v>617.0739887489035</v>
      </c>
      <c r="K6" s="47">
        <f t="shared" ref="K6:K20" si="2">F6*$K$5</f>
        <v>925.61098312335525</v>
      </c>
      <c r="L6" s="47">
        <f t="shared" ref="L6:L20" si="3">F6*$L$5</f>
        <v>1234.147977497807</v>
      </c>
      <c r="M6" s="47">
        <f t="shared" ref="M6:M20" si="4">F6*$M$5</f>
        <v>1542.6849718722588</v>
      </c>
      <c r="N6" s="35">
        <v>0.05</v>
      </c>
      <c r="P6" s="10"/>
      <c r="Q6" s="10"/>
      <c r="R6" s="11"/>
      <c r="S6" s="12"/>
      <c r="T6" s="3">
        <v>15</v>
      </c>
      <c r="U6" s="32">
        <v>5282.78</v>
      </c>
      <c r="V6" s="33"/>
      <c r="W6" s="33"/>
      <c r="X6" s="33"/>
      <c r="Y6" s="33"/>
      <c r="Z6" s="33"/>
      <c r="AA6" s="33"/>
    </row>
    <row r="7" spans="1:27" x14ac:dyDescent="0.25">
      <c r="A7" s="42"/>
      <c r="B7" s="42"/>
      <c r="C7" s="43"/>
      <c r="D7" s="46"/>
      <c r="E7" s="44">
        <v>14</v>
      </c>
      <c r="F7" s="41">
        <f t="shared" si="0"/>
        <v>5876.8951309419381</v>
      </c>
      <c r="G7" s="47"/>
      <c r="H7" s="47"/>
      <c r="I7" s="47"/>
      <c r="J7" s="47">
        <f t="shared" si="1"/>
        <v>587.68951309419379</v>
      </c>
      <c r="K7" s="47">
        <f t="shared" si="2"/>
        <v>881.53426964129073</v>
      </c>
      <c r="L7" s="47">
        <f t="shared" si="3"/>
        <v>1175.3790261883876</v>
      </c>
      <c r="M7" s="47">
        <f t="shared" si="4"/>
        <v>1469.2237827354845</v>
      </c>
      <c r="N7" s="35">
        <v>0.05</v>
      </c>
      <c r="P7" s="10"/>
      <c r="Q7" s="10"/>
      <c r="R7" s="11"/>
      <c r="S7" s="12"/>
      <c r="T7" s="3">
        <v>14</v>
      </c>
      <c r="U7" s="32">
        <v>5031.22</v>
      </c>
      <c r="V7" s="33"/>
      <c r="W7" s="33"/>
      <c r="X7" s="33"/>
      <c r="Y7" s="33"/>
      <c r="Z7" s="33"/>
      <c r="AA7" s="33"/>
    </row>
    <row r="8" spans="1:27" x14ac:dyDescent="0.25">
      <c r="A8" s="42" t="s">
        <v>2</v>
      </c>
      <c r="B8" s="42" t="s">
        <v>30</v>
      </c>
      <c r="C8" s="43"/>
      <c r="D8" s="46"/>
      <c r="E8" s="44">
        <v>13</v>
      </c>
      <c r="F8" s="41">
        <f t="shared" si="0"/>
        <v>5597.0429818494649</v>
      </c>
      <c r="G8" s="47"/>
      <c r="H8" s="47"/>
      <c r="I8" s="47"/>
      <c r="J8" s="47">
        <f t="shared" si="1"/>
        <v>559.70429818494654</v>
      </c>
      <c r="K8" s="47">
        <f t="shared" si="2"/>
        <v>839.55644727741969</v>
      </c>
      <c r="L8" s="47">
        <f t="shared" si="3"/>
        <v>1119.4085963698931</v>
      </c>
      <c r="M8" s="47">
        <f t="shared" si="4"/>
        <v>1399.2607454623662</v>
      </c>
      <c r="N8" s="35">
        <v>0.05</v>
      </c>
      <c r="P8" s="10" t="s">
        <v>2</v>
      </c>
      <c r="Q8" s="10" t="s">
        <v>30</v>
      </c>
      <c r="R8" s="11"/>
      <c r="S8" s="12"/>
      <c r="T8" s="3">
        <v>13</v>
      </c>
      <c r="U8" s="32">
        <v>4791.62</v>
      </c>
      <c r="V8" s="33"/>
      <c r="W8" s="33"/>
      <c r="X8" s="33"/>
      <c r="Y8" s="33"/>
      <c r="Z8" s="33"/>
      <c r="AA8" s="33"/>
    </row>
    <row r="9" spans="1:27" x14ac:dyDescent="0.25">
      <c r="A9" s="42" t="s">
        <v>29</v>
      </c>
      <c r="B9" s="42" t="s">
        <v>25</v>
      </c>
      <c r="C9" s="43" t="s">
        <v>0</v>
      </c>
      <c r="D9" s="39" t="s">
        <v>31</v>
      </c>
      <c r="E9" s="44">
        <v>12</v>
      </c>
      <c r="F9" s="41">
        <f t="shared" si="0"/>
        <v>5330.5171255709183</v>
      </c>
      <c r="G9" s="47"/>
      <c r="H9" s="47"/>
      <c r="I9" s="47"/>
      <c r="J9" s="47">
        <f t="shared" si="1"/>
        <v>533.05171255709183</v>
      </c>
      <c r="K9" s="47">
        <f t="shared" si="2"/>
        <v>799.57756883563775</v>
      </c>
      <c r="L9" s="47">
        <f t="shared" si="3"/>
        <v>1066.1034251141837</v>
      </c>
      <c r="M9" s="47">
        <f t="shared" si="4"/>
        <v>1332.6292813927296</v>
      </c>
      <c r="N9" s="35">
        <v>0.05</v>
      </c>
      <c r="P9" s="10" t="s">
        <v>29</v>
      </c>
      <c r="Q9" s="10" t="s">
        <v>25</v>
      </c>
      <c r="R9" s="11" t="s">
        <v>0</v>
      </c>
      <c r="S9" s="8" t="s">
        <v>31</v>
      </c>
      <c r="T9" s="3">
        <v>12</v>
      </c>
      <c r="U9" s="32">
        <v>4563.5200000000004</v>
      </c>
      <c r="V9" s="33"/>
      <c r="W9" s="33"/>
      <c r="X9" s="33"/>
      <c r="Y9" s="33"/>
      <c r="Z9" s="33"/>
      <c r="AA9" s="33"/>
    </row>
    <row r="10" spans="1:27" x14ac:dyDescent="0.25">
      <c r="A10" s="42" t="s">
        <v>27</v>
      </c>
      <c r="B10" s="42" t="s">
        <v>27</v>
      </c>
      <c r="C10" s="40"/>
      <c r="D10" s="39" t="s">
        <v>23</v>
      </c>
      <c r="E10" s="44">
        <v>11</v>
      </c>
      <c r="F10" s="41">
        <f t="shared" si="0"/>
        <v>5076.6829767342078</v>
      </c>
      <c r="G10" s="47"/>
      <c r="H10" s="47"/>
      <c r="I10" s="47"/>
      <c r="J10" s="47">
        <f t="shared" si="1"/>
        <v>507.6682976734208</v>
      </c>
      <c r="K10" s="47">
        <f t="shared" si="2"/>
        <v>761.50244651013111</v>
      </c>
      <c r="L10" s="47">
        <f t="shared" si="3"/>
        <v>1015.3365953468416</v>
      </c>
      <c r="M10" s="47">
        <f t="shared" si="4"/>
        <v>1269.170744183552</v>
      </c>
      <c r="N10" s="35">
        <v>0.05</v>
      </c>
      <c r="P10" s="10" t="s">
        <v>27</v>
      </c>
      <c r="Q10" s="10" t="s">
        <v>27</v>
      </c>
      <c r="R10" s="9"/>
      <c r="S10" s="8" t="s">
        <v>23</v>
      </c>
      <c r="T10" s="3">
        <v>11</v>
      </c>
      <c r="U10" s="32">
        <v>4346.1000000000004</v>
      </c>
      <c r="V10" s="33"/>
      <c r="W10" s="33"/>
      <c r="X10" s="33"/>
      <c r="Y10" s="33"/>
      <c r="Z10" s="33"/>
      <c r="AA10" s="33"/>
    </row>
    <row r="11" spans="1:27" x14ac:dyDescent="0.25">
      <c r="A11" s="42" t="s">
        <v>21</v>
      </c>
      <c r="B11" s="42" t="s">
        <v>28</v>
      </c>
      <c r="C11" s="43"/>
      <c r="D11" s="39" t="s">
        <v>21</v>
      </c>
      <c r="E11" s="44">
        <v>10</v>
      </c>
      <c r="F11" s="41">
        <f t="shared" si="0"/>
        <v>4834.9361683182933</v>
      </c>
      <c r="G11" s="47"/>
      <c r="H11" s="47"/>
      <c r="I11" s="47"/>
      <c r="J11" s="47">
        <f t="shared" si="1"/>
        <v>483.49361683182934</v>
      </c>
      <c r="K11" s="47">
        <f t="shared" si="2"/>
        <v>725.24042524774393</v>
      </c>
      <c r="L11" s="47">
        <f t="shared" si="3"/>
        <v>966.98723366365869</v>
      </c>
      <c r="M11" s="47">
        <f t="shared" si="4"/>
        <v>1208.7340420795733</v>
      </c>
      <c r="N11" s="35">
        <v>0.04</v>
      </c>
      <c r="P11" s="10" t="s">
        <v>21</v>
      </c>
      <c r="Q11" s="10" t="s">
        <v>28</v>
      </c>
      <c r="R11" s="11"/>
      <c r="S11" s="8" t="s">
        <v>21</v>
      </c>
      <c r="T11" s="3">
        <v>10</v>
      </c>
      <c r="U11" s="32">
        <v>4139.24</v>
      </c>
      <c r="V11" s="33"/>
      <c r="W11" s="33"/>
      <c r="X11" s="33"/>
      <c r="Y11" s="33"/>
      <c r="Z11" s="33"/>
      <c r="AA11" s="33"/>
    </row>
    <row r="12" spans="1:27" x14ac:dyDescent="0.25">
      <c r="A12" s="42" t="s">
        <v>34</v>
      </c>
      <c r="B12" s="42" t="s">
        <v>2</v>
      </c>
      <c r="C12" s="43"/>
      <c r="D12" s="39" t="s">
        <v>34</v>
      </c>
      <c r="E12" s="44">
        <v>9</v>
      </c>
      <c r="F12" s="41">
        <f t="shared" si="0"/>
        <v>4648.9770849214356</v>
      </c>
      <c r="G12" s="47"/>
      <c r="H12" s="47"/>
      <c r="I12" s="47"/>
      <c r="J12" s="47">
        <f t="shared" si="1"/>
        <v>464.89770849214358</v>
      </c>
      <c r="K12" s="47">
        <f t="shared" si="2"/>
        <v>697.34656273821531</v>
      </c>
      <c r="L12" s="47">
        <f t="shared" si="3"/>
        <v>929.79541698428716</v>
      </c>
      <c r="M12" s="47">
        <f t="shared" si="4"/>
        <v>1162.2442712303589</v>
      </c>
      <c r="N12" s="35">
        <v>0.04</v>
      </c>
      <c r="P12" s="10" t="s">
        <v>34</v>
      </c>
      <c r="Q12" s="10" t="s">
        <v>2</v>
      </c>
      <c r="R12" s="11"/>
      <c r="S12" s="8" t="s">
        <v>34</v>
      </c>
      <c r="T12" s="3">
        <v>9</v>
      </c>
      <c r="U12" s="32">
        <v>4058.02</v>
      </c>
      <c r="V12" s="33"/>
      <c r="W12" s="33"/>
      <c r="X12" s="33"/>
      <c r="Y12" s="33"/>
      <c r="Z12" s="33"/>
      <c r="AA12" s="33"/>
    </row>
    <row r="13" spans="1:27" x14ac:dyDescent="0.25">
      <c r="A13" s="42" t="s">
        <v>27</v>
      </c>
      <c r="B13" s="42" t="s">
        <v>0</v>
      </c>
      <c r="C13" s="43" t="s">
        <v>1</v>
      </c>
      <c r="D13" s="39" t="s">
        <v>2</v>
      </c>
      <c r="E13" s="44">
        <v>8</v>
      </c>
      <c r="F13" s="41">
        <f t="shared" si="0"/>
        <v>4470.1702739629191</v>
      </c>
      <c r="G13" s="47"/>
      <c r="H13" s="47"/>
      <c r="I13" s="47"/>
      <c r="J13" s="47">
        <f t="shared" si="1"/>
        <v>447.01702739629195</v>
      </c>
      <c r="K13" s="47">
        <f t="shared" si="2"/>
        <v>670.52554109443781</v>
      </c>
      <c r="L13" s="47">
        <f t="shared" si="3"/>
        <v>894.0340547925839</v>
      </c>
      <c r="M13" s="47">
        <f t="shared" si="4"/>
        <v>1117.5425684907298</v>
      </c>
      <c r="N13" s="35">
        <v>0.04</v>
      </c>
      <c r="P13" s="10" t="s">
        <v>27</v>
      </c>
      <c r="Q13" s="10" t="s">
        <v>0</v>
      </c>
      <c r="R13" s="11" t="s">
        <v>1</v>
      </c>
      <c r="S13" s="8" t="s">
        <v>2</v>
      </c>
      <c r="T13" s="3">
        <v>8</v>
      </c>
      <c r="U13" s="32">
        <v>3978.49</v>
      </c>
      <c r="V13" s="33"/>
      <c r="W13" s="33"/>
      <c r="X13" s="33"/>
      <c r="Y13" s="33"/>
      <c r="Z13" s="33"/>
      <c r="AA13" s="33"/>
    </row>
    <row r="14" spans="1:27" x14ac:dyDescent="0.25">
      <c r="A14" s="42" t="s">
        <v>21</v>
      </c>
      <c r="B14" s="42" t="s">
        <v>26</v>
      </c>
      <c r="C14" s="43"/>
      <c r="D14" s="39" t="s">
        <v>33</v>
      </c>
      <c r="E14" s="44">
        <v>7</v>
      </c>
      <c r="F14" s="41">
        <f t="shared" si="0"/>
        <v>4298.2406480412683</v>
      </c>
      <c r="G14" s="47"/>
      <c r="H14" s="47"/>
      <c r="I14" s="47"/>
      <c r="J14" s="47">
        <f t="shared" si="1"/>
        <v>429.82406480412686</v>
      </c>
      <c r="K14" s="47">
        <f t="shared" si="2"/>
        <v>644.73609720619027</v>
      </c>
      <c r="L14" s="47">
        <f t="shared" si="3"/>
        <v>859.64812960825373</v>
      </c>
      <c r="M14" s="47">
        <f t="shared" si="4"/>
        <v>1074.5601620103171</v>
      </c>
      <c r="N14" s="35">
        <v>0.04</v>
      </c>
      <c r="P14" s="10" t="s">
        <v>21</v>
      </c>
      <c r="Q14" s="10" t="s">
        <v>26</v>
      </c>
      <c r="R14" s="11"/>
      <c r="S14" s="8" t="s">
        <v>33</v>
      </c>
      <c r="T14" s="3">
        <v>7</v>
      </c>
      <c r="U14" s="32">
        <v>3900.52</v>
      </c>
      <c r="V14" s="33"/>
      <c r="W14" s="33"/>
      <c r="X14" s="33"/>
      <c r="Y14" s="33"/>
      <c r="Z14" s="33"/>
      <c r="AA14" s="33"/>
    </row>
    <row r="15" spans="1:27" x14ac:dyDescent="0.25">
      <c r="A15" s="42" t="s">
        <v>29</v>
      </c>
      <c r="B15" s="42" t="s">
        <v>30</v>
      </c>
      <c r="C15" s="40"/>
      <c r="D15" s="39" t="s">
        <v>27</v>
      </c>
      <c r="E15" s="44">
        <v>6</v>
      </c>
      <c r="F15" s="41">
        <f t="shared" si="0"/>
        <v>4132.9237000396806</v>
      </c>
      <c r="G15" s="47"/>
      <c r="H15" s="47"/>
      <c r="I15" s="47"/>
      <c r="J15" s="47">
        <f t="shared" si="1"/>
        <v>413.29237000396807</v>
      </c>
      <c r="K15" s="47">
        <f t="shared" si="2"/>
        <v>619.93855500595203</v>
      </c>
      <c r="L15" s="47">
        <f t="shared" si="3"/>
        <v>826.58474000793615</v>
      </c>
      <c r="M15" s="47">
        <f t="shared" si="4"/>
        <v>1033.2309250099202</v>
      </c>
      <c r="N15" s="35">
        <v>0.05</v>
      </c>
      <c r="P15" s="10" t="s">
        <v>29</v>
      </c>
      <c r="Q15" s="10" t="s">
        <v>30</v>
      </c>
      <c r="R15" s="9"/>
      <c r="S15" s="8" t="s">
        <v>27</v>
      </c>
      <c r="T15" s="3">
        <v>6</v>
      </c>
      <c r="U15" s="32">
        <v>3823.99</v>
      </c>
      <c r="V15" s="33"/>
      <c r="W15" s="33"/>
      <c r="X15" s="33"/>
      <c r="Y15" s="33"/>
      <c r="Z15" s="33"/>
      <c r="AA15" s="33"/>
    </row>
    <row r="16" spans="1:27" x14ac:dyDescent="0.25">
      <c r="A16" s="42" t="s">
        <v>27</v>
      </c>
      <c r="B16" s="42" t="s">
        <v>21</v>
      </c>
      <c r="C16" s="43"/>
      <c r="D16" s="39" t="s">
        <v>21</v>
      </c>
      <c r="E16" s="44">
        <v>5</v>
      </c>
      <c r="F16" s="41">
        <f t="shared" si="0"/>
        <v>3936.1178095616006</v>
      </c>
      <c r="G16" s="47"/>
      <c r="H16" s="47"/>
      <c r="I16" s="47"/>
      <c r="J16" s="47">
        <f t="shared" si="1"/>
        <v>393.61178095616009</v>
      </c>
      <c r="K16" s="47">
        <f t="shared" si="2"/>
        <v>590.41767143424011</v>
      </c>
      <c r="L16" s="47">
        <f t="shared" si="3"/>
        <v>787.22356191232018</v>
      </c>
      <c r="M16" s="47">
        <f t="shared" si="4"/>
        <v>984.02945239040014</v>
      </c>
      <c r="N16" s="35">
        <v>0.04</v>
      </c>
      <c r="P16" s="10" t="s">
        <v>27</v>
      </c>
      <c r="Q16" s="10" t="s">
        <v>21</v>
      </c>
      <c r="R16" s="11"/>
      <c r="S16" s="8" t="s">
        <v>21</v>
      </c>
      <c r="T16" s="3">
        <v>5</v>
      </c>
      <c r="U16" s="32">
        <v>3641.89</v>
      </c>
      <c r="V16" s="33"/>
      <c r="W16" s="33"/>
      <c r="X16" s="33"/>
      <c r="Y16" s="33"/>
      <c r="Z16" s="33"/>
      <c r="AA16" s="33"/>
    </row>
    <row r="17" spans="1:27" x14ac:dyDescent="0.25">
      <c r="A17" s="42"/>
      <c r="B17" s="42" t="s">
        <v>2</v>
      </c>
      <c r="C17" s="43"/>
      <c r="D17" s="39" t="s">
        <v>29</v>
      </c>
      <c r="E17" s="44">
        <v>4</v>
      </c>
      <c r="F17" s="41">
        <f t="shared" si="0"/>
        <v>3784.7286630400004</v>
      </c>
      <c r="G17" s="47"/>
      <c r="H17" s="47"/>
      <c r="I17" s="47"/>
      <c r="J17" s="47">
        <f t="shared" si="1"/>
        <v>378.47286630400004</v>
      </c>
      <c r="K17" s="47">
        <f t="shared" si="2"/>
        <v>567.70929945600005</v>
      </c>
      <c r="L17" s="47">
        <f t="shared" si="3"/>
        <v>756.94573260800007</v>
      </c>
      <c r="M17" s="47">
        <f t="shared" si="4"/>
        <v>946.18216576000009</v>
      </c>
      <c r="N17" s="35">
        <v>0.04</v>
      </c>
      <c r="P17" s="10"/>
      <c r="Q17" s="10" t="s">
        <v>2</v>
      </c>
      <c r="R17" s="11"/>
      <c r="S17" s="8" t="s">
        <v>29</v>
      </c>
      <c r="T17" s="3">
        <v>4</v>
      </c>
      <c r="U17" s="32">
        <v>3570.52</v>
      </c>
      <c r="V17" s="33"/>
      <c r="W17" s="33"/>
      <c r="X17" s="33"/>
      <c r="Y17" s="33"/>
      <c r="Z17" s="33"/>
      <c r="AA17" s="33"/>
    </row>
    <row r="18" spans="1:27" x14ac:dyDescent="0.25">
      <c r="A18" s="42"/>
      <c r="B18" s="42" t="s">
        <v>24</v>
      </c>
      <c r="C18" s="43" t="s">
        <v>2</v>
      </c>
      <c r="D18" s="39" t="s">
        <v>2</v>
      </c>
      <c r="E18" s="44">
        <v>3</v>
      </c>
      <c r="F18" s="41">
        <f t="shared" si="0"/>
        <v>3639.1621760000003</v>
      </c>
      <c r="G18" s="47"/>
      <c r="H18" s="47"/>
      <c r="I18" s="47"/>
      <c r="J18" s="47">
        <f t="shared" si="1"/>
        <v>363.91621760000004</v>
      </c>
      <c r="K18" s="47">
        <f t="shared" si="2"/>
        <v>545.87432639999997</v>
      </c>
      <c r="L18" s="47">
        <f t="shared" si="3"/>
        <v>727.83243520000008</v>
      </c>
      <c r="M18" s="47">
        <f t="shared" si="4"/>
        <v>909.79054400000007</v>
      </c>
      <c r="N18" s="35">
        <v>0.04</v>
      </c>
      <c r="P18" s="10"/>
      <c r="Q18" s="10" t="s">
        <v>24</v>
      </c>
      <c r="R18" s="11" t="s">
        <v>2</v>
      </c>
      <c r="S18" s="8" t="s">
        <v>2</v>
      </c>
      <c r="T18" s="3">
        <v>3</v>
      </c>
      <c r="U18" s="32">
        <v>3500.48</v>
      </c>
      <c r="V18" s="33"/>
      <c r="W18" s="33"/>
      <c r="X18" s="33"/>
      <c r="Y18" s="33"/>
      <c r="Z18" s="33"/>
      <c r="AA18" s="33"/>
    </row>
    <row r="19" spans="1:27" x14ac:dyDescent="0.25">
      <c r="A19" s="42"/>
      <c r="B19" s="42"/>
      <c r="C19" s="43"/>
      <c r="D19" s="39" t="s">
        <v>24</v>
      </c>
      <c r="E19" s="44">
        <v>2</v>
      </c>
      <c r="F19" s="41">
        <f>F20*(1+N19)</f>
        <v>3499.1944000000003</v>
      </c>
      <c r="G19" s="47"/>
      <c r="H19" s="47"/>
      <c r="I19" s="47"/>
      <c r="J19" s="47">
        <f t="shared" si="1"/>
        <v>349.91944000000007</v>
      </c>
      <c r="K19" s="47">
        <f t="shared" si="2"/>
        <v>524.87916000000007</v>
      </c>
      <c r="L19" s="47">
        <f t="shared" si="3"/>
        <v>699.83888000000013</v>
      </c>
      <c r="M19" s="47">
        <f t="shared" si="4"/>
        <v>874.79860000000008</v>
      </c>
      <c r="N19" s="35">
        <v>0.04</v>
      </c>
      <c r="P19" s="10"/>
      <c r="Q19" s="10"/>
      <c r="R19" s="11"/>
      <c r="S19" s="8" t="s">
        <v>24</v>
      </c>
      <c r="T19" s="3">
        <v>2</v>
      </c>
      <c r="U19" s="32">
        <v>3431.92</v>
      </c>
      <c r="V19" s="33"/>
      <c r="W19" s="33"/>
      <c r="X19" s="33"/>
      <c r="Y19" s="33"/>
      <c r="Z19" s="33"/>
      <c r="AA19" s="33"/>
    </row>
    <row r="20" spans="1:27" x14ac:dyDescent="0.25">
      <c r="A20" s="73"/>
      <c r="B20" s="73"/>
      <c r="C20" s="43"/>
      <c r="D20" s="40"/>
      <c r="E20" s="44">
        <v>1</v>
      </c>
      <c r="F20" s="41">
        <f>U20*(1+N20)</f>
        <v>3364.61</v>
      </c>
      <c r="G20" s="47"/>
      <c r="H20" s="47"/>
      <c r="I20" s="47"/>
      <c r="J20" s="47">
        <f t="shared" si="1"/>
        <v>336.46100000000001</v>
      </c>
      <c r="K20" s="47">
        <f t="shared" si="2"/>
        <v>504.69150000000002</v>
      </c>
      <c r="L20" s="47">
        <f t="shared" si="3"/>
        <v>672.92200000000003</v>
      </c>
      <c r="M20" s="47">
        <f t="shared" si="4"/>
        <v>841.15250000000003</v>
      </c>
      <c r="N20" s="78">
        <v>0</v>
      </c>
      <c r="P20" s="15"/>
      <c r="Q20" s="15"/>
      <c r="R20" s="11"/>
      <c r="S20" s="9"/>
      <c r="T20" s="3">
        <v>1</v>
      </c>
      <c r="U20" s="32">
        <v>3364.61</v>
      </c>
      <c r="V20" s="33"/>
      <c r="W20" s="33"/>
      <c r="X20" s="33"/>
      <c r="Y20" s="33"/>
      <c r="Z20" s="33"/>
      <c r="AA20" s="33"/>
    </row>
    <row r="24" spans="1:27" x14ac:dyDescent="0.25">
      <c r="A24" s="108" t="s">
        <v>10</v>
      </c>
      <c r="B24" s="108"/>
      <c r="C24" s="108"/>
      <c r="D24" s="108"/>
      <c r="E24" s="108"/>
      <c r="F24" s="108" t="s">
        <v>11</v>
      </c>
      <c r="G24" s="3"/>
      <c r="H24" s="108" t="s">
        <v>12</v>
      </c>
      <c r="I24" s="108"/>
      <c r="J24" s="108"/>
      <c r="K24" s="108"/>
      <c r="L24" s="108"/>
      <c r="M24" s="108"/>
    </row>
    <row r="25" spans="1:27" x14ac:dyDescent="0.25">
      <c r="A25" s="108" t="s">
        <v>13</v>
      </c>
      <c r="B25" s="108"/>
      <c r="C25" s="108"/>
      <c r="D25" s="108"/>
      <c r="E25" s="108"/>
      <c r="F25" s="108"/>
      <c r="G25" s="111" t="s">
        <v>14</v>
      </c>
      <c r="H25" s="112"/>
      <c r="I25" s="108" t="s">
        <v>15</v>
      </c>
      <c r="J25" s="108"/>
      <c r="K25" s="108"/>
      <c r="L25" s="108"/>
      <c r="M25" s="108"/>
    </row>
    <row r="26" spans="1:27" ht="14.45" customHeight="1" x14ac:dyDescent="0.25">
      <c r="A26" s="108"/>
      <c r="B26" s="108"/>
      <c r="C26" s="108"/>
      <c r="D26" s="108"/>
      <c r="E26" s="108"/>
      <c r="F26" s="108"/>
      <c r="G26" s="113" t="s">
        <v>16</v>
      </c>
      <c r="H26" s="114"/>
      <c r="I26" s="20" t="s">
        <v>17</v>
      </c>
      <c r="J26" s="122" t="s">
        <v>16</v>
      </c>
      <c r="K26" s="123"/>
      <c r="L26" s="123"/>
      <c r="M26" s="124"/>
    </row>
    <row r="27" spans="1:27" ht="14.45" customHeight="1" x14ac:dyDescent="0.25">
      <c r="A27" s="108"/>
      <c r="B27" s="108"/>
      <c r="C27" s="108"/>
      <c r="D27" s="108"/>
      <c r="E27" s="108"/>
      <c r="F27" s="108" t="s">
        <v>16</v>
      </c>
      <c r="G27" s="4" t="s">
        <v>18</v>
      </c>
      <c r="H27" s="3" t="s">
        <v>19</v>
      </c>
      <c r="I27" s="3" t="s">
        <v>20</v>
      </c>
      <c r="J27" s="122" t="s">
        <v>38</v>
      </c>
      <c r="K27" s="123"/>
      <c r="L27" s="123"/>
      <c r="M27" s="124"/>
      <c r="N27" s="117" t="s">
        <v>51</v>
      </c>
      <c r="O27" s="119" t="s">
        <v>59</v>
      </c>
      <c r="P27" s="118" t="s">
        <v>55</v>
      </c>
    </row>
    <row r="28" spans="1:27" x14ac:dyDescent="0.25">
      <c r="A28" s="108"/>
      <c r="B28" s="108"/>
      <c r="C28" s="108"/>
      <c r="D28" s="108"/>
      <c r="E28" s="108"/>
      <c r="F28" s="108"/>
      <c r="G28" s="5">
        <v>0.8</v>
      </c>
      <c r="H28" s="5">
        <v>0.7</v>
      </c>
      <c r="I28" s="5"/>
      <c r="J28" s="5">
        <v>0.1</v>
      </c>
      <c r="K28" s="5">
        <v>0.15</v>
      </c>
      <c r="L28" s="5">
        <v>0.2</v>
      </c>
      <c r="M28" s="5">
        <v>0.25</v>
      </c>
      <c r="N28" s="117"/>
      <c r="O28" s="119"/>
      <c r="P28" s="118"/>
    </row>
    <row r="29" spans="1:27" x14ac:dyDescent="0.25">
      <c r="A29" s="42"/>
      <c r="B29" s="42"/>
      <c r="C29" s="43"/>
      <c r="D29" s="46"/>
      <c r="E29" s="44">
        <v>15</v>
      </c>
      <c r="F29" s="41">
        <f t="shared" ref="F29:F42" si="5">F6-U6</f>
        <v>887.95988748903528</v>
      </c>
      <c r="G29" s="41">
        <f t="shared" ref="G29:G42" si="6">G6-V6</f>
        <v>0</v>
      </c>
      <c r="H29" s="41">
        <f t="shared" ref="H29:H42" si="7">H6-W6</f>
        <v>0</v>
      </c>
      <c r="I29" s="41">
        <f t="shared" ref="I29:I42" si="8">I6-X6</f>
        <v>0</v>
      </c>
      <c r="J29" s="41">
        <f t="shared" ref="J29:J43" si="9">J6</f>
        <v>617.0739887489035</v>
      </c>
      <c r="K29" s="41">
        <f>K6-Y6</f>
        <v>925.61098312335525</v>
      </c>
      <c r="L29" s="41">
        <f>L6-Z6</f>
        <v>1234.147977497807</v>
      </c>
      <c r="M29" s="41">
        <f>M6-AA6</f>
        <v>1542.6849718722588</v>
      </c>
      <c r="O29" s="28">
        <f>F29+J29</f>
        <v>1505.0338762379388</v>
      </c>
    </row>
    <row r="30" spans="1:27" x14ac:dyDescent="0.25">
      <c r="A30" s="42"/>
      <c r="B30" s="42"/>
      <c r="C30" s="43"/>
      <c r="D30" s="46"/>
      <c r="E30" s="44">
        <v>14</v>
      </c>
      <c r="F30" s="41">
        <f t="shared" si="5"/>
        <v>845.67513094193782</v>
      </c>
      <c r="G30" s="41">
        <f t="shared" si="6"/>
        <v>0</v>
      </c>
      <c r="H30" s="41">
        <f t="shared" si="7"/>
        <v>0</v>
      </c>
      <c r="I30" s="41">
        <f t="shared" si="8"/>
        <v>0</v>
      </c>
      <c r="J30" s="41">
        <f t="shared" si="9"/>
        <v>587.68951309419379</v>
      </c>
      <c r="K30" s="41">
        <f t="shared" ref="K30:M43" si="10">K7-Y7</f>
        <v>881.53426964129073</v>
      </c>
      <c r="L30" s="41">
        <f t="shared" si="10"/>
        <v>1175.3790261883876</v>
      </c>
      <c r="M30" s="41">
        <f t="shared" si="10"/>
        <v>1469.2237827354845</v>
      </c>
      <c r="O30" s="28">
        <f t="shared" ref="O30:O43" si="11">F30+J30</f>
        <v>1433.3646440361317</v>
      </c>
    </row>
    <row r="31" spans="1:27" x14ac:dyDescent="0.25">
      <c r="A31" s="42" t="s">
        <v>2</v>
      </c>
      <c r="B31" s="42" t="s">
        <v>30</v>
      </c>
      <c r="C31" s="43"/>
      <c r="D31" s="46"/>
      <c r="E31" s="44">
        <v>13</v>
      </c>
      <c r="F31" s="41">
        <f t="shared" si="5"/>
        <v>805.42298184946503</v>
      </c>
      <c r="G31" s="41">
        <f t="shared" si="6"/>
        <v>0</v>
      </c>
      <c r="H31" s="41">
        <f t="shared" si="7"/>
        <v>0</v>
      </c>
      <c r="I31" s="41">
        <f t="shared" si="8"/>
        <v>0</v>
      </c>
      <c r="J31" s="41">
        <f t="shared" si="9"/>
        <v>559.70429818494654</v>
      </c>
      <c r="K31" s="41">
        <f t="shared" si="10"/>
        <v>839.55644727741969</v>
      </c>
      <c r="L31" s="41">
        <f t="shared" si="10"/>
        <v>1119.4085963698931</v>
      </c>
      <c r="M31" s="41">
        <f t="shared" si="10"/>
        <v>1399.2607454623662</v>
      </c>
      <c r="O31" s="28">
        <f t="shared" si="11"/>
        <v>1365.1272800344116</v>
      </c>
    </row>
    <row r="32" spans="1:27" x14ac:dyDescent="0.25">
      <c r="A32" s="42" t="s">
        <v>29</v>
      </c>
      <c r="B32" s="42" t="s">
        <v>25</v>
      </c>
      <c r="C32" s="43" t="s">
        <v>0</v>
      </c>
      <c r="D32" s="39" t="s">
        <v>31</v>
      </c>
      <c r="E32" s="44">
        <v>12</v>
      </c>
      <c r="F32" s="41">
        <f t="shared" si="5"/>
        <v>766.99712557091789</v>
      </c>
      <c r="G32" s="41">
        <f t="shared" si="6"/>
        <v>0</v>
      </c>
      <c r="H32" s="41">
        <f t="shared" si="7"/>
        <v>0</v>
      </c>
      <c r="I32" s="41">
        <f t="shared" si="8"/>
        <v>0</v>
      </c>
      <c r="J32" s="41">
        <f t="shared" si="9"/>
        <v>533.05171255709183</v>
      </c>
      <c r="K32" s="41">
        <f t="shared" si="10"/>
        <v>799.57756883563775</v>
      </c>
      <c r="L32" s="41">
        <f t="shared" si="10"/>
        <v>1066.1034251141837</v>
      </c>
      <c r="M32" s="41">
        <f t="shared" si="10"/>
        <v>1332.6292813927296</v>
      </c>
      <c r="O32" s="28">
        <f t="shared" si="11"/>
        <v>1300.0488381280097</v>
      </c>
    </row>
    <row r="33" spans="1:15" x14ac:dyDescent="0.25">
      <c r="A33" s="42" t="s">
        <v>27</v>
      </c>
      <c r="B33" s="42" t="s">
        <v>27</v>
      </c>
      <c r="C33" s="40"/>
      <c r="D33" s="39" t="s">
        <v>23</v>
      </c>
      <c r="E33" s="44">
        <v>11</v>
      </c>
      <c r="F33" s="41">
        <f t="shared" si="5"/>
        <v>730.58297673420748</v>
      </c>
      <c r="G33" s="41">
        <f t="shared" si="6"/>
        <v>0</v>
      </c>
      <c r="H33" s="41">
        <f t="shared" si="7"/>
        <v>0</v>
      </c>
      <c r="I33" s="41">
        <f t="shared" si="8"/>
        <v>0</v>
      </c>
      <c r="J33" s="41">
        <f t="shared" si="9"/>
        <v>507.6682976734208</v>
      </c>
      <c r="K33" s="41">
        <f t="shared" si="10"/>
        <v>761.50244651013111</v>
      </c>
      <c r="L33" s="41">
        <f t="shared" si="10"/>
        <v>1015.3365953468416</v>
      </c>
      <c r="M33" s="41">
        <f t="shared" si="10"/>
        <v>1269.170744183552</v>
      </c>
      <c r="O33" s="28">
        <f t="shared" si="11"/>
        <v>1238.2512744076282</v>
      </c>
    </row>
    <row r="34" spans="1:15" x14ac:dyDescent="0.25">
      <c r="A34" s="42" t="s">
        <v>21</v>
      </c>
      <c r="B34" s="42" t="s">
        <v>28</v>
      </c>
      <c r="C34" s="43"/>
      <c r="D34" s="39" t="s">
        <v>21</v>
      </c>
      <c r="E34" s="44">
        <v>10</v>
      </c>
      <c r="F34" s="41">
        <f t="shared" si="5"/>
        <v>695.69616831829353</v>
      </c>
      <c r="G34" s="41">
        <f t="shared" si="6"/>
        <v>0</v>
      </c>
      <c r="H34" s="41">
        <f t="shared" si="7"/>
        <v>0</v>
      </c>
      <c r="I34" s="41">
        <f t="shared" si="8"/>
        <v>0</v>
      </c>
      <c r="J34" s="41">
        <f t="shared" si="9"/>
        <v>483.49361683182934</v>
      </c>
      <c r="K34" s="41">
        <f t="shared" si="10"/>
        <v>725.24042524774393</v>
      </c>
      <c r="L34" s="41">
        <f t="shared" si="10"/>
        <v>966.98723366365869</v>
      </c>
      <c r="M34" s="41">
        <f t="shared" si="10"/>
        <v>1208.7340420795733</v>
      </c>
      <c r="O34" s="28">
        <f t="shared" si="11"/>
        <v>1179.1897851501228</v>
      </c>
    </row>
    <row r="35" spans="1:15" x14ac:dyDescent="0.25">
      <c r="A35" s="42" t="s">
        <v>34</v>
      </c>
      <c r="B35" s="42" t="s">
        <v>2</v>
      </c>
      <c r="C35" s="43"/>
      <c r="D35" s="39" t="s">
        <v>34</v>
      </c>
      <c r="E35" s="44">
        <v>9</v>
      </c>
      <c r="F35" s="41">
        <f t="shared" si="5"/>
        <v>590.95708492143558</v>
      </c>
      <c r="G35" s="41">
        <f t="shared" si="6"/>
        <v>0</v>
      </c>
      <c r="H35" s="41">
        <f t="shared" si="7"/>
        <v>0</v>
      </c>
      <c r="I35" s="41">
        <f t="shared" si="8"/>
        <v>0</v>
      </c>
      <c r="J35" s="41">
        <f t="shared" si="9"/>
        <v>464.89770849214358</v>
      </c>
      <c r="K35" s="41">
        <f t="shared" si="10"/>
        <v>697.34656273821531</v>
      </c>
      <c r="L35" s="41">
        <f t="shared" si="10"/>
        <v>929.79541698428716</v>
      </c>
      <c r="M35" s="41">
        <f t="shared" si="10"/>
        <v>1162.2442712303589</v>
      </c>
      <c r="O35" s="28">
        <f t="shared" si="11"/>
        <v>1055.854793413579</v>
      </c>
    </row>
    <row r="36" spans="1:15" x14ac:dyDescent="0.25">
      <c r="A36" s="42" t="s">
        <v>27</v>
      </c>
      <c r="B36" s="42" t="s">
        <v>0</v>
      </c>
      <c r="C36" s="43" t="s">
        <v>1</v>
      </c>
      <c r="D36" s="39" t="s">
        <v>2</v>
      </c>
      <c r="E36" s="44">
        <v>8</v>
      </c>
      <c r="F36" s="41">
        <f t="shared" si="5"/>
        <v>491.68027396291927</v>
      </c>
      <c r="G36" s="41">
        <f t="shared" si="6"/>
        <v>0</v>
      </c>
      <c r="H36" s="41">
        <f t="shared" si="7"/>
        <v>0</v>
      </c>
      <c r="I36" s="41">
        <f t="shared" si="8"/>
        <v>0</v>
      </c>
      <c r="J36" s="41">
        <f t="shared" si="9"/>
        <v>447.01702739629195</v>
      </c>
      <c r="K36" s="41">
        <f t="shared" si="10"/>
        <v>670.52554109443781</v>
      </c>
      <c r="L36" s="41">
        <f t="shared" si="10"/>
        <v>894.0340547925839</v>
      </c>
      <c r="M36" s="41">
        <f t="shared" si="10"/>
        <v>1117.5425684907298</v>
      </c>
      <c r="O36" s="28">
        <f t="shared" si="11"/>
        <v>938.69730135921122</v>
      </c>
    </row>
    <row r="37" spans="1:15" x14ac:dyDescent="0.25">
      <c r="A37" s="42" t="s">
        <v>21</v>
      </c>
      <c r="B37" s="42" t="s">
        <v>26</v>
      </c>
      <c r="C37" s="43"/>
      <c r="D37" s="39" t="s">
        <v>33</v>
      </c>
      <c r="E37" s="44">
        <v>7</v>
      </c>
      <c r="F37" s="41">
        <f t="shared" si="5"/>
        <v>397.7206480412683</v>
      </c>
      <c r="G37" s="41">
        <f t="shared" si="6"/>
        <v>0</v>
      </c>
      <c r="H37" s="41">
        <f t="shared" si="7"/>
        <v>0</v>
      </c>
      <c r="I37" s="41">
        <f t="shared" si="8"/>
        <v>0</v>
      </c>
      <c r="J37" s="41">
        <f t="shared" si="9"/>
        <v>429.82406480412686</v>
      </c>
      <c r="K37" s="41">
        <f t="shared" si="10"/>
        <v>644.73609720619027</v>
      </c>
      <c r="L37" s="41">
        <f t="shared" si="10"/>
        <v>859.64812960825373</v>
      </c>
      <c r="M37" s="41">
        <f t="shared" si="10"/>
        <v>1074.5601620103171</v>
      </c>
      <c r="O37" s="28">
        <f t="shared" si="11"/>
        <v>827.54471284539522</v>
      </c>
    </row>
    <row r="38" spans="1:15" x14ac:dyDescent="0.25">
      <c r="A38" s="42" t="s">
        <v>29</v>
      </c>
      <c r="B38" s="42" t="s">
        <v>30</v>
      </c>
      <c r="C38" s="40"/>
      <c r="D38" s="39" t="s">
        <v>27</v>
      </c>
      <c r="E38" s="44">
        <v>6</v>
      </c>
      <c r="F38" s="41">
        <f t="shared" si="5"/>
        <v>308.93370003968084</v>
      </c>
      <c r="G38" s="41">
        <f t="shared" si="6"/>
        <v>0</v>
      </c>
      <c r="H38" s="41">
        <f t="shared" si="7"/>
        <v>0</v>
      </c>
      <c r="I38" s="41">
        <f t="shared" si="8"/>
        <v>0</v>
      </c>
      <c r="J38" s="41">
        <f t="shared" si="9"/>
        <v>413.29237000396807</v>
      </c>
      <c r="K38" s="41">
        <f t="shared" si="10"/>
        <v>619.93855500595203</v>
      </c>
      <c r="L38" s="41">
        <f t="shared" si="10"/>
        <v>826.58474000793615</v>
      </c>
      <c r="M38" s="41">
        <f t="shared" si="10"/>
        <v>1033.2309250099202</v>
      </c>
      <c r="O38" s="28">
        <f t="shared" si="11"/>
        <v>722.22607004364886</v>
      </c>
    </row>
    <row r="39" spans="1:15" x14ac:dyDescent="0.25">
      <c r="A39" s="42" t="s">
        <v>27</v>
      </c>
      <c r="B39" s="42" t="s">
        <v>21</v>
      </c>
      <c r="C39" s="43"/>
      <c r="D39" s="39" t="s">
        <v>21</v>
      </c>
      <c r="E39" s="44">
        <v>5</v>
      </c>
      <c r="F39" s="41">
        <f t="shared" si="5"/>
        <v>294.22780956160068</v>
      </c>
      <c r="G39" s="41">
        <f t="shared" si="6"/>
        <v>0</v>
      </c>
      <c r="H39" s="41">
        <f t="shared" si="7"/>
        <v>0</v>
      </c>
      <c r="I39" s="41">
        <f t="shared" si="8"/>
        <v>0</v>
      </c>
      <c r="J39" s="41">
        <f t="shared" si="9"/>
        <v>393.61178095616009</v>
      </c>
      <c r="K39" s="41">
        <f t="shared" si="10"/>
        <v>590.41767143424011</v>
      </c>
      <c r="L39" s="41">
        <f t="shared" si="10"/>
        <v>787.22356191232018</v>
      </c>
      <c r="M39" s="41">
        <f t="shared" si="10"/>
        <v>984.02945239040014</v>
      </c>
      <c r="O39" s="28">
        <f t="shared" si="11"/>
        <v>687.83959051776083</v>
      </c>
    </row>
    <row r="40" spans="1:15" x14ac:dyDescent="0.25">
      <c r="A40" s="42"/>
      <c r="B40" s="42" t="s">
        <v>2</v>
      </c>
      <c r="C40" s="43"/>
      <c r="D40" s="39" t="s">
        <v>29</v>
      </c>
      <c r="E40" s="44">
        <v>4</v>
      </c>
      <c r="F40" s="41">
        <f t="shared" si="5"/>
        <v>214.20866304000037</v>
      </c>
      <c r="G40" s="41">
        <f t="shared" si="6"/>
        <v>0</v>
      </c>
      <c r="H40" s="41">
        <f t="shared" si="7"/>
        <v>0</v>
      </c>
      <c r="I40" s="41">
        <f t="shared" si="8"/>
        <v>0</v>
      </c>
      <c r="J40" s="41">
        <f t="shared" si="9"/>
        <v>378.47286630400004</v>
      </c>
      <c r="K40" s="41">
        <f t="shared" si="10"/>
        <v>567.70929945600005</v>
      </c>
      <c r="L40" s="41">
        <f t="shared" si="10"/>
        <v>756.94573260800007</v>
      </c>
      <c r="M40" s="41">
        <f t="shared" si="10"/>
        <v>946.18216576000009</v>
      </c>
      <c r="O40" s="28">
        <f t="shared" si="11"/>
        <v>592.68152934400041</v>
      </c>
    </row>
    <row r="41" spans="1:15" x14ac:dyDescent="0.25">
      <c r="A41" s="42"/>
      <c r="B41" s="42" t="s">
        <v>24</v>
      </c>
      <c r="C41" s="43" t="s">
        <v>2</v>
      </c>
      <c r="D41" s="39" t="s">
        <v>2</v>
      </c>
      <c r="E41" s="44">
        <v>3</v>
      </c>
      <c r="F41" s="41">
        <f t="shared" si="5"/>
        <v>138.68217600000025</v>
      </c>
      <c r="G41" s="41">
        <f t="shared" si="6"/>
        <v>0</v>
      </c>
      <c r="H41" s="41">
        <f t="shared" si="7"/>
        <v>0</v>
      </c>
      <c r="I41" s="41">
        <f t="shared" si="8"/>
        <v>0</v>
      </c>
      <c r="J41" s="41">
        <f t="shared" si="9"/>
        <v>363.91621760000004</v>
      </c>
      <c r="K41" s="41">
        <f t="shared" si="10"/>
        <v>545.87432639999997</v>
      </c>
      <c r="L41" s="41">
        <f t="shared" si="10"/>
        <v>727.83243520000008</v>
      </c>
      <c r="M41" s="41">
        <f t="shared" si="10"/>
        <v>909.79054400000007</v>
      </c>
      <c r="O41" s="28">
        <f t="shared" si="11"/>
        <v>502.59839360000029</v>
      </c>
    </row>
    <row r="42" spans="1:15" x14ac:dyDescent="0.25">
      <c r="A42" s="42"/>
      <c r="B42" s="42"/>
      <c r="C42" s="43"/>
      <c r="D42" s="39" t="s">
        <v>24</v>
      </c>
      <c r="E42" s="44">
        <v>2</v>
      </c>
      <c r="F42" s="41">
        <f t="shared" si="5"/>
        <v>67.274400000000242</v>
      </c>
      <c r="G42" s="41">
        <f t="shared" si="6"/>
        <v>0</v>
      </c>
      <c r="H42" s="41">
        <f t="shared" si="7"/>
        <v>0</v>
      </c>
      <c r="I42" s="41">
        <f t="shared" si="8"/>
        <v>0</v>
      </c>
      <c r="J42" s="41">
        <f t="shared" si="9"/>
        <v>349.91944000000007</v>
      </c>
      <c r="K42" s="41">
        <f t="shared" si="10"/>
        <v>524.87916000000007</v>
      </c>
      <c r="L42" s="41">
        <f t="shared" si="10"/>
        <v>699.83888000000013</v>
      </c>
      <c r="M42" s="41">
        <f t="shared" si="10"/>
        <v>874.79860000000008</v>
      </c>
      <c r="O42" s="28">
        <f t="shared" si="11"/>
        <v>417.19384000000031</v>
      </c>
    </row>
    <row r="43" spans="1:15" x14ac:dyDescent="0.25">
      <c r="A43" s="73"/>
      <c r="B43" s="73"/>
      <c r="C43" s="43"/>
      <c r="D43" s="40"/>
      <c r="E43" s="44">
        <v>1</v>
      </c>
      <c r="F43" s="41">
        <f>F20-U20</f>
        <v>0</v>
      </c>
      <c r="G43" s="41">
        <v>0</v>
      </c>
      <c r="H43" s="41">
        <v>0</v>
      </c>
      <c r="I43" s="41">
        <f>I20-X20</f>
        <v>0</v>
      </c>
      <c r="J43" s="41">
        <f t="shared" si="9"/>
        <v>336.46100000000001</v>
      </c>
      <c r="K43" s="41">
        <f t="shared" si="10"/>
        <v>504.69150000000002</v>
      </c>
      <c r="L43" s="41">
        <v>0</v>
      </c>
      <c r="M43" s="41">
        <v>0</v>
      </c>
      <c r="O43" s="28">
        <f t="shared" si="11"/>
        <v>336.46100000000001</v>
      </c>
    </row>
  </sheetData>
  <mergeCells count="33">
    <mergeCell ref="J3:M3"/>
    <mergeCell ref="J26:M26"/>
    <mergeCell ref="J27:M27"/>
    <mergeCell ref="O27:O28"/>
    <mergeCell ref="I25:M25"/>
    <mergeCell ref="N27:N28"/>
    <mergeCell ref="P27:P28"/>
    <mergeCell ref="F4:F5"/>
    <mergeCell ref="U4:U5"/>
    <mergeCell ref="G26:H26"/>
    <mergeCell ref="J4:M4"/>
    <mergeCell ref="A24:E24"/>
    <mergeCell ref="F24:F26"/>
    <mergeCell ref="H24:M24"/>
    <mergeCell ref="A25:E28"/>
    <mergeCell ref="G25:H25"/>
    <mergeCell ref="F27:F28"/>
    <mergeCell ref="W1:AA1"/>
    <mergeCell ref="A2:E5"/>
    <mergeCell ref="G2:H2"/>
    <mergeCell ref="I2:M2"/>
    <mergeCell ref="P2:T5"/>
    <mergeCell ref="V2:W2"/>
    <mergeCell ref="X2:AA2"/>
    <mergeCell ref="G3:H3"/>
    <mergeCell ref="V3:W3"/>
    <mergeCell ref="Y3:AA3"/>
    <mergeCell ref="A1:E1"/>
    <mergeCell ref="F1:F3"/>
    <mergeCell ref="H1:M1"/>
    <mergeCell ref="P1:T1"/>
    <mergeCell ref="U1:U3"/>
    <mergeCell ref="Y4:AA4"/>
  </mergeCells>
  <conditionalFormatting sqref="N29:N4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O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tabSelected="1" topLeftCell="A16" zoomScale="110" zoomScaleNormal="110" workbookViewId="0">
      <selection activeCell="A30" sqref="A30"/>
    </sheetView>
  </sheetViews>
  <sheetFormatPr defaultRowHeight="15" x14ac:dyDescent="0.25"/>
  <cols>
    <col min="1" max="1" width="55.85546875" bestFit="1" customWidth="1"/>
    <col min="2" max="2" width="21.7109375" bestFit="1" customWidth="1"/>
    <col min="3" max="3" width="22" bestFit="1" customWidth="1"/>
    <col min="4" max="4" width="12" bestFit="1" customWidth="1"/>
  </cols>
  <sheetData>
    <row r="1" spans="1:3" x14ac:dyDescent="0.25">
      <c r="A1" s="125" t="s">
        <v>92</v>
      </c>
      <c r="B1" s="125"/>
    </row>
    <row r="2" spans="1:3" ht="15" customHeight="1" x14ac:dyDescent="0.25">
      <c r="A2" s="82"/>
    </row>
    <row r="3" spans="1:3" ht="15" customHeight="1" x14ac:dyDescent="0.25">
      <c r="A3" t="s">
        <v>90</v>
      </c>
      <c r="B3" s="80">
        <v>6</v>
      </c>
    </row>
    <row r="4" spans="1:3" ht="15" customHeight="1" x14ac:dyDescent="0.25">
      <c r="A4" t="s">
        <v>76</v>
      </c>
      <c r="B4" s="81" t="s">
        <v>93</v>
      </c>
    </row>
    <row r="5" spans="1:3" ht="15" customHeight="1" x14ac:dyDescent="0.25">
      <c r="A5" t="s">
        <v>83</v>
      </c>
      <c r="B5" s="80">
        <v>14</v>
      </c>
    </row>
    <row r="6" spans="1:3" ht="15" customHeight="1" x14ac:dyDescent="0.25">
      <c r="A6" t="s">
        <v>77</v>
      </c>
      <c r="B6" s="80" t="s">
        <v>94</v>
      </c>
    </row>
    <row r="7" spans="1:3" ht="15" customHeight="1" x14ac:dyDescent="0.25">
      <c r="B7" s="28"/>
    </row>
    <row r="8" spans="1:3" ht="15" customHeight="1" x14ac:dyDescent="0.25">
      <c r="A8" s="95" t="s">
        <v>66</v>
      </c>
      <c r="B8" s="84">
        <f>VLOOKUP($B$3,'Carreira Técnica (Analistas)'!$T$6:$U$20,2,0)</f>
        <v>6699.19</v>
      </c>
      <c r="C8" s="28"/>
    </row>
    <row r="9" spans="1:3" x14ac:dyDescent="0.25">
      <c r="A9" s="83" t="s">
        <v>67</v>
      </c>
      <c r="B9" s="84">
        <f>VLOOKUP($B$3,'Carreira Técnica (Analistas)'!$E$6:$F$20,2,0)</f>
        <v>6963.0946624512007</v>
      </c>
      <c r="C9" s="28"/>
    </row>
    <row r="10" spans="1:3" x14ac:dyDescent="0.25">
      <c r="A10" s="96" t="s">
        <v>68</v>
      </c>
      <c r="B10" s="85">
        <f>(13+(1/3))*(B9-B8)</f>
        <v>3518.728832682682</v>
      </c>
      <c r="C10" s="28"/>
    </row>
    <row r="11" spans="1:3" x14ac:dyDescent="0.25">
      <c r="A11" s="95"/>
      <c r="B11" s="84"/>
      <c r="C11" s="28"/>
    </row>
    <row r="12" spans="1:3" x14ac:dyDescent="0.25">
      <c r="A12" s="97" t="s">
        <v>69</v>
      </c>
      <c r="B12" s="86">
        <f>VLOOKUP($B$3,'Carreira Técnica (Analistas)'!$T$6:$V$20,3,0)</f>
        <v>5359.35</v>
      </c>
      <c r="C12" s="28"/>
    </row>
    <row r="13" spans="1:3" x14ac:dyDescent="0.25">
      <c r="A13" s="97" t="s">
        <v>70</v>
      </c>
      <c r="B13" s="86">
        <f>VLOOKUP($B$3,'Carreira Técnica (Analistas)'!$E$6:$G$20,3,0)</f>
        <v>5570.475729960961</v>
      </c>
    </row>
    <row r="14" spans="1:3" x14ac:dyDescent="0.25">
      <c r="A14" s="98" t="s">
        <v>68</v>
      </c>
      <c r="B14" s="87">
        <f>(13+(1/3))*(B13-B12)</f>
        <v>2815.0097328128081</v>
      </c>
    </row>
    <row r="15" spans="1:3" x14ac:dyDescent="0.25">
      <c r="A15" s="97"/>
      <c r="B15" s="86"/>
    </row>
    <row r="16" spans="1:3" x14ac:dyDescent="0.25">
      <c r="A16" s="99" t="s">
        <v>71</v>
      </c>
      <c r="B16" s="88">
        <f>VLOOKUP($B$3,'Carreira Técnica (Analistas)'!$T$6:$X$20,4,0)</f>
        <v>0</v>
      </c>
    </row>
    <row r="17" spans="1:2" x14ac:dyDescent="0.25">
      <c r="A17" s="99" t="s">
        <v>72</v>
      </c>
      <c r="B17" s="88">
        <f>IF(B6="Sim",VLOOKUP($B$3,'Carreira Técnica (Analistas)'!$E$6:$H$20,4,0),0)</f>
        <v>0</v>
      </c>
    </row>
    <row r="18" spans="1:2" x14ac:dyDescent="0.25">
      <c r="A18" s="100" t="s">
        <v>68</v>
      </c>
      <c r="B18" s="89">
        <f>(13+(1/3))*(B17-B16)</f>
        <v>0</v>
      </c>
    </row>
    <row r="19" spans="1:2" x14ac:dyDescent="0.25">
      <c r="A19" s="99"/>
      <c r="B19" s="88"/>
    </row>
    <row r="20" spans="1:2" x14ac:dyDescent="0.25">
      <c r="A20" s="101" t="s">
        <v>73</v>
      </c>
      <c r="B20" s="90">
        <f>(IF($B$4="Especialização",0.15,IF($B$4="Mestrado",0.2,IF($B$4="Doutorado",0.25,0))))*$B$8</f>
        <v>1004.8784999999999</v>
      </c>
    </row>
    <row r="21" spans="1:2" x14ac:dyDescent="0.25">
      <c r="A21" s="101" t="s">
        <v>74</v>
      </c>
      <c r="B21" s="90">
        <f>(IF($B$4="Especialização",0.15,IF($B$4="Mestrado",0.2,IF($B$4="Doutorado",0.25,0))))*$B$9</f>
        <v>1044.4641993676801</v>
      </c>
    </row>
    <row r="22" spans="1:2" x14ac:dyDescent="0.25">
      <c r="A22" s="102" t="s">
        <v>68</v>
      </c>
      <c r="B22" s="91">
        <f>(13+(1/3))*(B21-B20)</f>
        <v>527.80932490240207</v>
      </c>
    </row>
    <row r="23" spans="1:2" x14ac:dyDescent="0.25">
      <c r="A23" s="101"/>
      <c r="B23" s="90"/>
    </row>
    <row r="24" spans="1:2" x14ac:dyDescent="0.25">
      <c r="A24" s="103" t="s">
        <v>84</v>
      </c>
      <c r="B24" s="92">
        <f>(((FLOOR($B$5,3))/3)*0.05)*(SUM(B8,B12,B16,B20))</f>
        <v>2612.6837000000005</v>
      </c>
    </row>
    <row r="25" spans="1:2" x14ac:dyDescent="0.25">
      <c r="A25" s="103" t="s">
        <v>85</v>
      </c>
      <c r="B25" s="92">
        <f>(((FLOOR($B$5,3))/3)*0.05)*(SUM(B9,B13,B17,B21))</f>
        <v>2715.6069183559684</v>
      </c>
    </row>
    <row r="26" spans="1:2" x14ac:dyDescent="0.25">
      <c r="A26" s="104" t="s">
        <v>68</v>
      </c>
      <c r="B26" s="93">
        <f>(13+(1/3))*(B25-B24)</f>
        <v>1372.3095780795727</v>
      </c>
    </row>
    <row r="27" spans="1:2" x14ac:dyDescent="0.25">
      <c r="A27" s="103"/>
      <c r="B27" s="92"/>
    </row>
    <row r="28" spans="1:2" x14ac:dyDescent="0.25">
      <c r="A28" s="105" t="s">
        <v>75</v>
      </c>
      <c r="B28" s="94">
        <f>SUM(B10,B14,B18,B22,B26)</f>
        <v>8233.8574684774649</v>
      </c>
    </row>
    <row r="30" spans="1:2" ht="45" x14ac:dyDescent="0.25">
      <c r="A30" s="106" t="s">
        <v>78</v>
      </c>
      <c r="B30" s="107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AFB9-AD4A-4E0F-B944-80036FAE772C}">
  <dimension ref="A1:C30"/>
  <sheetViews>
    <sheetView topLeftCell="A15" zoomScale="110" zoomScaleNormal="110" workbookViewId="0">
      <selection activeCell="A30" sqref="A30"/>
    </sheetView>
  </sheetViews>
  <sheetFormatPr defaultRowHeight="15" x14ac:dyDescent="0.25"/>
  <cols>
    <col min="1" max="1" width="55.85546875" bestFit="1" customWidth="1"/>
    <col min="2" max="2" width="21.7109375" bestFit="1" customWidth="1"/>
    <col min="3" max="3" width="22" bestFit="1" customWidth="1"/>
    <col min="4" max="4" width="12" bestFit="1" customWidth="1"/>
  </cols>
  <sheetData>
    <row r="1" spans="1:3" x14ac:dyDescent="0.25">
      <c r="A1" s="125" t="s">
        <v>80</v>
      </c>
      <c r="B1" s="125"/>
    </row>
    <row r="2" spans="1:3" ht="15" customHeight="1" x14ac:dyDescent="0.25">
      <c r="A2" s="82"/>
    </row>
    <row r="3" spans="1:3" ht="15" customHeight="1" x14ac:dyDescent="0.25">
      <c r="A3" t="s">
        <v>90</v>
      </c>
      <c r="B3" s="80">
        <v>5</v>
      </c>
    </row>
    <row r="4" spans="1:3" ht="15" customHeight="1" x14ac:dyDescent="0.25">
      <c r="A4" t="s">
        <v>76</v>
      </c>
      <c r="B4" s="81" t="s">
        <v>79</v>
      </c>
    </row>
    <row r="5" spans="1:3" ht="15" customHeight="1" x14ac:dyDescent="0.25">
      <c r="A5" t="s">
        <v>82</v>
      </c>
      <c r="B5" s="80">
        <v>12</v>
      </c>
    </row>
    <row r="6" spans="1:3" ht="15" customHeight="1" x14ac:dyDescent="0.25">
      <c r="B6" s="80"/>
    </row>
    <row r="7" spans="1:3" ht="15" customHeight="1" x14ac:dyDescent="0.25">
      <c r="B7" s="28"/>
    </row>
    <row r="8" spans="1:3" ht="15" customHeight="1" x14ac:dyDescent="0.25">
      <c r="A8" s="95" t="s">
        <v>66</v>
      </c>
      <c r="B8" s="84">
        <f>VLOOKUP($B$3,'Carreira Técnica (Oficiais)'!$T$6:$U$20,2,0)</f>
        <v>6380.18</v>
      </c>
      <c r="C8" s="28"/>
    </row>
    <row r="9" spans="1:3" x14ac:dyDescent="0.25">
      <c r="A9" s="83" t="s">
        <v>67</v>
      </c>
      <c r="B9" s="84">
        <f>VLOOKUP($B$3,'Carreira Técnica (Oficiais)'!$E$6:$F$20,2,0)</f>
        <v>6631.5187261440005</v>
      </c>
      <c r="C9" s="28"/>
    </row>
    <row r="10" spans="1:3" x14ac:dyDescent="0.25">
      <c r="A10" s="96" t="s">
        <v>68</v>
      </c>
      <c r="B10" s="85">
        <f>(13+(1/3))*(B9-B8)</f>
        <v>3351.1830152533366</v>
      </c>
      <c r="C10" s="28"/>
    </row>
    <row r="11" spans="1:3" x14ac:dyDescent="0.25">
      <c r="A11" s="95"/>
      <c r="B11" s="84"/>
      <c r="C11" s="28"/>
    </row>
    <row r="12" spans="1:3" x14ac:dyDescent="0.25">
      <c r="A12" s="97" t="s">
        <v>69</v>
      </c>
      <c r="B12" s="86">
        <f>VLOOKUP($B$3,'Carreira Técnica (Oficiais)'!$T$6:$V$20,3,0)</f>
        <v>5104.1400000000003</v>
      </c>
      <c r="C12" s="28"/>
    </row>
    <row r="13" spans="1:3" x14ac:dyDescent="0.25">
      <c r="A13" s="97" t="s">
        <v>70</v>
      </c>
      <c r="B13" s="86">
        <f>VLOOKUP($B$3,'Carreira Técnica (Oficiais)'!$E$6:$G$20,3,0)</f>
        <v>5305.2149809152006</v>
      </c>
    </row>
    <row r="14" spans="1:3" x14ac:dyDescent="0.25">
      <c r="A14" s="98" t="s">
        <v>68</v>
      </c>
      <c r="B14" s="87">
        <f>(13+(1/3))*(B13-B12)</f>
        <v>2680.999745536004</v>
      </c>
    </row>
    <row r="15" spans="1:3" x14ac:dyDescent="0.25">
      <c r="A15" s="97"/>
      <c r="B15" s="86"/>
    </row>
    <row r="16" spans="1:3" x14ac:dyDescent="0.25">
      <c r="A16" s="99" t="s">
        <v>71</v>
      </c>
      <c r="B16" s="88">
        <f>VLOOKUP($B$3,'Carreira Técnica (Oficiais)'!$T$6:$X$20,4,0)</f>
        <v>4466.12</v>
      </c>
    </row>
    <row r="17" spans="1:2" x14ac:dyDescent="0.25">
      <c r="A17" s="99" t="s">
        <v>72</v>
      </c>
      <c r="B17" s="88">
        <f>VLOOKUP($B$3,'Carreira Técnica (Oficiais)'!$E$6:$H$20,4,0)</f>
        <v>4642.0631083008002</v>
      </c>
    </row>
    <row r="18" spans="1:2" x14ac:dyDescent="0.25">
      <c r="A18" s="100" t="s">
        <v>68</v>
      </c>
      <c r="B18" s="89">
        <f>(13+(1/3))*(B17-B16)</f>
        <v>2345.9081106773374</v>
      </c>
    </row>
    <row r="19" spans="1:2" x14ac:dyDescent="0.25">
      <c r="A19" s="99"/>
      <c r="B19" s="88"/>
    </row>
    <row r="20" spans="1:2" x14ac:dyDescent="0.25">
      <c r="A20" s="101" t="s">
        <v>73</v>
      </c>
      <c r="B20" s="90">
        <f>(IF($B$4="Especialização",0.15,IF($B$4="Mestrado",0.2,IF($B$4="Doutorado",0.25,0))))*$B$8</f>
        <v>957.02700000000004</v>
      </c>
    </row>
    <row r="21" spans="1:2" x14ac:dyDescent="0.25">
      <c r="A21" s="101" t="s">
        <v>74</v>
      </c>
      <c r="B21" s="90">
        <f>(IF($B$4="Especialização",0.15,IF($B$4="Mestrado",0.2,IF($B$4="Doutorado",0.25,0))))*$B$9</f>
        <v>994.72780892160006</v>
      </c>
    </row>
    <row r="22" spans="1:2" x14ac:dyDescent="0.25">
      <c r="A22" s="102" t="s">
        <v>68</v>
      </c>
      <c r="B22" s="91">
        <f>(13+(1/3))*(B21-B20)</f>
        <v>502.67745228800021</v>
      </c>
    </row>
    <row r="23" spans="1:2" x14ac:dyDescent="0.25">
      <c r="A23" s="101"/>
      <c r="B23" s="90"/>
    </row>
    <row r="24" spans="1:2" x14ac:dyDescent="0.25">
      <c r="A24" s="103" t="s">
        <v>86</v>
      </c>
      <c r="B24" s="92">
        <f>(((FLOOR($B$5,3))/3)*0.05)*(SUM(B8,B12,B16,B20))</f>
        <v>3381.4933999999994</v>
      </c>
    </row>
    <row r="25" spans="1:2" x14ac:dyDescent="0.25">
      <c r="A25" s="103" t="s">
        <v>85</v>
      </c>
      <c r="B25" s="92">
        <f>(((FLOOR($B$5,3))/3)*0.05)*(SUM(B9,B13,B17,B21))</f>
        <v>3514.7049248563208</v>
      </c>
    </row>
    <row r="26" spans="1:2" x14ac:dyDescent="0.25">
      <c r="A26" s="104" t="s">
        <v>68</v>
      </c>
      <c r="B26" s="93">
        <f>(13+(1/3))*(B25-B24)</f>
        <v>1776.1536647509517</v>
      </c>
    </row>
    <row r="27" spans="1:2" x14ac:dyDescent="0.25">
      <c r="A27" s="103"/>
      <c r="B27" s="92"/>
    </row>
    <row r="28" spans="1:2" x14ac:dyDescent="0.25">
      <c r="A28" s="105" t="s">
        <v>75</v>
      </c>
      <c r="B28" s="94">
        <f>SUM(B10,B14,B18,B22,B26)</f>
        <v>10656.92198850563</v>
      </c>
    </row>
    <row r="30" spans="1:2" ht="45" x14ac:dyDescent="0.25">
      <c r="A30" s="106" t="s">
        <v>78</v>
      </c>
      <c r="B30" s="107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570-E8B3-4C80-A4C8-63D011BD9D51}">
  <dimension ref="A1:C30"/>
  <sheetViews>
    <sheetView topLeftCell="A24" zoomScale="110" zoomScaleNormal="110" workbookViewId="0">
      <selection activeCell="A30" sqref="A30"/>
    </sheetView>
  </sheetViews>
  <sheetFormatPr defaultColWidth="8.7109375" defaultRowHeight="15" x14ac:dyDescent="0.25"/>
  <cols>
    <col min="1" max="1" width="55.85546875" bestFit="1" customWidth="1"/>
    <col min="2" max="2" width="21.7109375" bestFit="1" customWidth="1"/>
    <col min="3" max="3" width="22" bestFit="1" customWidth="1"/>
    <col min="4" max="4" width="12" bestFit="1" customWidth="1"/>
  </cols>
  <sheetData>
    <row r="1" spans="1:3" x14ac:dyDescent="0.25">
      <c r="A1" s="125" t="s">
        <v>89</v>
      </c>
      <c r="B1" s="125"/>
    </row>
    <row r="2" spans="1:3" ht="15" customHeight="1" x14ac:dyDescent="0.25">
      <c r="A2" s="82"/>
    </row>
    <row r="3" spans="1:3" ht="15" customHeight="1" x14ac:dyDescent="0.25">
      <c r="A3" t="s">
        <v>90</v>
      </c>
      <c r="B3" s="80">
        <v>5</v>
      </c>
    </row>
    <row r="4" spans="1:3" ht="15" customHeight="1" x14ac:dyDescent="0.25">
      <c r="A4" t="s">
        <v>88</v>
      </c>
      <c r="B4" s="81" t="s">
        <v>79</v>
      </c>
    </row>
    <row r="5" spans="1:3" ht="15" customHeight="1" x14ac:dyDescent="0.25">
      <c r="A5" t="s">
        <v>83</v>
      </c>
      <c r="B5" s="80">
        <v>12</v>
      </c>
    </row>
    <row r="6" spans="1:3" ht="15" customHeight="1" x14ac:dyDescent="0.25">
      <c r="A6" t="s">
        <v>87</v>
      </c>
      <c r="B6" s="80" t="s">
        <v>81</v>
      </c>
    </row>
    <row r="7" spans="1:3" ht="15" customHeight="1" x14ac:dyDescent="0.25">
      <c r="B7" s="28"/>
    </row>
    <row r="8" spans="1:3" ht="15" customHeight="1" x14ac:dyDescent="0.25">
      <c r="A8" s="95" t="s">
        <v>66</v>
      </c>
      <c r="B8" s="84">
        <f>VLOOKUP($B$3,'Carreira Auxiliar'!$T$6:$U$20,2,0)</f>
        <v>4840.07</v>
      </c>
      <c r="C8" s="28"/>
    </row>
    <row r="9" spans="1:3" x14ac:dyDescent="0.25">
      <c r="A9" s="83" t="s">
        <v>67</v>
      </c>
      <c r="B9" s="84">
        <f>VLOOKUP($B$3,'Carreira Auxiliar'!$E$6:$F$20,2,0)</f>
        <v>5231.0693453824015</v>
      </c>
      <c r="C9" s="28"/>
    </row>
    <row r="10" spans="1:3" x14ac:dyDescent="0.25">
      <c r="A10" s="96" t="s">
        <v>68</v>
      </c>
      <c r="B10" s="85">
        <f>(13+(1/3))*(B9-B8)</f>
        <v>5213.3246050986909</v>
      </c>
      <c r="C10" s="28"/>
    </row>
    <row r="11" spans="1:3" x14ac:dyDescent="0.25">
      <c r="A11" s="95"/>
      <c r="B11" s="84"/>
      <c r="C11" s="28"/>
    </row>
    <row r="12" spans="1:3" x14ac:dyDescent="0.25">
      <c r="A12" s="97" t="s">
        <v>69</v>
      </c>
      <c r="B12" s="86">
        <f>VLOOKUP($B$3,'Carreira Auxiliar'!$T$6:$V$20,3,0)</f>
        <v>0</v>
      </c>
      <c r="C12" s="28"/>
    </row>
    <row r="13" spans="1:3" x14ac:dyDescent="0.25">
      <c r="A13" s="97" t="s">
        <v>70</v>
      </c>
      <c r="B13" s="86">
        <f>VLOOKUP($B$3,'Carreira Auxiliar'!$E$6:$G$20,3,0)</f>
        <v>0</v>
      </c>
    </row>
    <row r="14" spans="1:3" x14ac:dyDescent="0.25">
      <c r="A14" s="98" t="s">
        <v>68</v>
      </c>
      <c r="B14" s="87">
        <f>(13+(1/3))*(B13-B12)</f>
        <v>0</v>
      </c>
    </row>
    <row r="15" spans="1:3" x14ac:dyDescent="0.25">
      <c r="A15" s="97"/>
      <c r="B15" s="86"/>
    </row>
    <row r="16" spans="1:3" x14ac:dyDescent="0.25">
      <c r="A16" s="99" t="s">
        <v>71</v>
      </c>
      <c r="B16" s="88">
        <f>IF(B6="Sim",VLOOKUP($B$3,'Carreira Auxiliar'!$T$6:$X$20,4,0),0)</f>
        <v>3388.04</v>
      </c>
    </row>
    <row r="17" spans="1:2" x14ac:dyDescent="0.25">
      <c r="A17" s="99" t="s">
        <v>72</v>
      </c>
      <c r="B17" s="88">
        <f>IF(B6="Sim",VLOOKUP($B$3,'Carreira Auxiliar'!$E$6:$H$20,4,0),0)</f>
        <v>3661.7485417676808</v>
      </c>
    </row>
    <row r="18" spans="1:2" x14ac:dyDescent="0.25">
      <c r="A18" s="100" t="s">
        <v>68</v>
      </c>
      <c r="B18" s="89">
        <f>(13+(1/3))*(B17-B16)</f>
        <v>3649.4472235690773</v>
      </c>
    </row>
    <row r="19" spans="1:2" x14ac:dyDescent="0.25">
      <c r="A19" s="99"/>
      <c r="B19" s="88"/>
    </row>
    <row r="20" spans="1:2" x14ac:dyDescent="0.25">
      <c r="A20" s="101" t="s">
        <v>73</v>
      </c>
      <c r="B20" s="90">
        <v>0</v>
      </c>
    </row>
    <row r="21" spans="1:2" x14ac:dyDescent="0.25">
      <c r="A21" s="101" t="s">
        <v>74</v>
      </c>
      <c r="B21" s="90">
        <f>(IF($B$4="Graduação",0.1,IF($B$4="Especialização",0.15,IF($B$4="Mestrado",0.2,IF($B$4="Doutorado",0.25,0)))))*$B$8</f>
        <v>726.01049999999998</v>
      </c>
    </row>
    <row r="22" spans="1:2" x14ac:dyDescent="0.25">
      <c r="A22" s="102" t="s">
        <v>68</v>
      </c>
      <c r="B22" s="91">
        <f>(13+(1/3))*(B21-B20)</f>
        <v>9680.14</v>
      </c>
    </row>
    <row r="23" spans="1:2" x14ac:dyDescent="0.25">
      <c r="A23" s="101"/>
      <c r="B23" s="90"/>
    </row>
    <row r="24" spans="1:2" x14ac:dyDescent="0.25">
      <c r="A24" s="103" t="s">
        <v>84</v>
      </c>
      <c r="B24" s="92">
        <f>(((FLOOR($B$5,3))/3)*0.05)*(SUM(B8,B12,B16,B20))</f>
        <v>1645.6220000000003</v>
      </c>
    </row>
    <row r="25" spans="1:2" x14ac:dyDescent="0.25">
      <c r="A25" s="103" t="s">
        <v>85</v>
      </c>
      <c r="B25" s="92">
        <f>(((FLOOR($B$5,3))/3)*0.05)*(SUM(B9,B13,B17,B21))</f>
        <v>1923.7656774300167</v>
      </c>
    </row>
    <row r="26" spans="1:2" x14ac:dyDescent="0.25">
      <c r="A26" s="104" t="s">
        <v>68</v>
      </c>
      <c r="B26" s="93">
        <f>(13+(1/3))*(B25-B24)</f>
        <v>3708.5823657335523</v>
      </c>
    </row>
    <row r="27" spans="1:2" x14ac:dyDescent="0.25">
      <c r="A27" s="103"/>
      <c r="B27" s="92"/>
    </row>
    <row r="28" spans="1:2" x14ac:dyDescent="0.25">
      <c r="A28" s="105" t="s">
        <v>75</v>
      </c>
      <c r="B28" s="94">
        <f>SUM(B10,B14,B18,B22,B26)</f>
        <v>22251.494194401323</v>
      </c>
    </row>
    <row r="30" spans="1:2" ht="45" x14ac:dyDescent="0.25">
      <c r="A30" s="106" t="s">
        <v>78</v>
      </c>
      <c r="B30" s="107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DA56-75B6-4E69-B13F-40EFA22CBB4E}">
  <dimension ref="A1:C30"/>
  <sheetViews>
    <sheetView topLeftCell="A23" zoomScale="110" zoomScaleNormal="110" workbookViewId="0">
      <selection activeCell="A30" sqref="A30"/>
    </sheetView>
  </sheetViews>
  <sheetFormatPr defaultColWidth="8.7109375" defaultRowHeight="15" x14ac:dyDescent="0.25"/>
  <cols>
    <col min="1" max="1" width="55.85546875" bestFit="1" customWidth="1"/>
    <col min="2" max="2" width="21.7109375" bestFit="1" customWidth="1"/>
    <col min="3" max="3" width="22" bestFit="1" customWidth="1"/>
    <col min="4" max="4" width="12" bestFit="1" customWidth="1"/>
  </cols>
  <sheetData>
    <row r="1" spans="1:3" x14ac:dyDescent="0.25">
      <c r="A1" s="125" t="s">
        <v>91</v>
      </c>
      <c r="B1" s="125"/>
    </row>
    <row r="2" spans="1:3" ht="15" customHeight="1" x14ac:dyDescent="0.25">
      <c r="A2" s="82"/>
    </row>
    <row r="3" spans="1:3" ht="15" customHeight="1" x14ac:dyDescent="0.25">
      <c r="A3" t="s">
        <v>90</v>
      </c>
      <c r="B3" s="80">
        <v>5</v>
      </c>
    </row>
    <row r="4" spans="1:3" ht="15" customHeight="1" x14ac:dyDescent="0.25">
      <c r="A4" t="s">
        <v>88</v>
      </c>
      <c r="B4" s="81" t="s">
        <v>79</v>
      </c>
    </row>
    <row r="5" spans="1:3" ht="15" customHeight="1" x14ac:dyDescent="0.25">
      <c r="A5" t="s">
        <v>83</v>
      </c>
      <c r="B5" s="80">
        <v>12</v>
      </c>
    </row>
    <row r="6" spans="1:3" ht="15" customHeight="1" x14ac:dyDescent="0.25">
      <c r="B6" s="80"/>
    </row>
    <row r="7" spans="1:3" ht="15" customHeight="1" x14ac:dyDescent="0.25">
      <c r="B7" s="28"/>
    </row>
    <row r="8" spans="1:3" ht="15" customHeight="1" x14ac:dyDescent="0.25">
      <c r="A8" s="95" t="s">
        <v>66</v>
      </c>
      <c r="B8" s="84">
        <f>VLOOKUP($B$3,'Carreira Operacional'!$T$6:$U$20,2,0)</f>
        <v>3641.89</v>
      </c>
      <c r="C8" s="28"/>
    </row>
    <row r="9" spans="1:3" x14ac:dyDescent="0.25">
      <c r="A9" s="83" t="s">
        <v>67</v>
      </c>
      <c r="B9" s="84">
        <f>VLOOKUP($B$3,'Carreira Operacional'!$E$6:$F$20,2,0)</f>
        <v>3936.1178095616006</v>
      </c>
      <c r="C9" s="28"/>
    </row>
    <row r="10" spans="1:3" x14ac:dyDescent="0.25">
      <c r="A10" s="96" t="s">
        <v>68</v>
      </c>
      <c r="B10" s="85">
        <f>(13+(1/3))*(B9-B8)</f>
        <v>3923.0374608213424</v>
      </c>
      <c r="C10" s="28"/>
    </row>
    <row r="11" spans="1:3" x14ac:dyDescent="0.25">
      <c r="A11" s="95"/>
      <c r="B11" s="84"/>
      <c r="C11" s="28"/>
    </row>
    <row r="12" spans="1:3" x14ac:dyDescent="0.25">
      <c r="A12" s="97" t="s">
        <v>69</v>
      </c>
      <c r="B12" s="86">
        <f>VLOOKUP($B$3,'Carreira Auxiliar'!$T$6:$V$20,3,0)</f>
        <v>0</v>
      </c>
      <c r="C12" s="28"/>
    </row>
    <row r="13" spans="1:3" x14ac:dyDescent="0.25">
      <c r="A13" s="97" t="s">
        <v>70</v>
      </c>
      <c r="B13" s="86">
        <f>VLOOKUP($B$3,'Carreira Auxiliar'!$E$6:$G$20,3,0)</f>
        <v>0</v>
      </c>
    </row>
    <row r="14" spans="1:3" x14ac:dyDescent="0.25">
      <c r="A14" s="98" t="s">
        <v>68</v>
      </c>
      <c r="B14" s="87">
        <f>(13+(1/3))*(B13-B12)</f>
        <v>0</v>
      </c>
    </row>
    <row r="15" spans="1:3" x14ac:dyDescent="0.25">
      <c r="A15" s="97"/>
      <c r="B15" s="86"/>
    </row>
    <row r="16" spans="1:3" x14ac:dyDescent="0.25">
      <c r="A16" s="99" t="s">
        <v>71</v>
      </c>
      <c r="B16" s="88">
        <f>IF(B6="Sim",VLOOKUP($B$3,'Carreira Auxiliar'!$T$6:$X$20,4,0),0)</f>
        <v>0</v>
      </c>
    </row>
    <row r="17" spans="1:2" x14ac:dyDescent="0.25">
      <c r="A17" s="99" t="s">
        <v>72</v>
      </c>
      <c r="B17" s="88">
        <f>IF(B6="Sim",VLOOKUP($B$3,'Carreira Auxiliar'!$E$6:$H$20,4,0),0)</f>
        <v>0</v>
      </c>
    </row>
    <row r="18" spans="1:2" x14ac:dyDescent="0.25">
      <c r="A18" s="100" t="s">
        <v>68</v>
      </c>
      <c r="B18" s="89">
        <f>(13+(1/3))*(B17-B16)</f>
        <v>0</v>
      </c>
    </row>
    <row r="19" spans="1:2" x14ac:dyDescent="0.25">
      <c r="A19" s="99"/>
      <c r="B19" s="88"/>
    </row>
    <row r="20" spans="1:2" x14ac:dyDescent="0.25">
      <c r="A20" s="101" t="s">
        <v>73</v>
      </c>
      <c r="B20" s="90">
        <v>0</v>
      </c>
    </row>
    <row r="21" spans="1:2" x14ac:dyDescent="0.25">
      <c r="A21" s="101" t="s">
        <v>74</v>
      </c>
      <c r="B21" s="90">
        <f>(IF($B$4="Graduação",0.1,IF($B$4="Especialização",0.15,IF($B$4="Mestrado",0.2,IF($B$4="Doutorado",0.25,0)))))*$B$8</f>
        <v>546.2835</v>
      </c>
    </row>
    <row r="22" spans="1:2" x14ac:dyDescent="0.25">
      <c r="A22" s="102" t="s">
        <v>68</v>
      </c>
      <c r="B22" s="91">
        <f>(13+(1/3))*(B21-B20)</f>
        <v>7283.7800000000007</v>
      </c>
    </row>
    <row r="23" spans="1:2" x14ac:dyDescent="0.25">
      <c r="A23" s="101"/>
      <c r="B23" s="90"/>
    </row>
    <row r="24" spans="1:2" x14ac:dyDescent="0.25">
      <c r="A24" s="103" t="s">
        <v>84</v>
      </c>
      <c r="B24" s="92">
        <f>(((FLOOR($B$5,3))/3)*0.05)*(SUM(B8,B12,B16,B20))</f>
        <v>728.37800000000004</v>
      </c>
    </row>
    <row r="25" spans="1:2" x14ac:dyDescent="0.25">
      <c r="A25" s="103" t="s">
        <v>85</v>
      </c>
      <c r="B25" s="92">
        <f>(((FLOOR($B$5,3))/3)*0.05)*(SUM(B9,B13,B17,B21))</f>
        <v>896.4802619123202</v>
      </c>
    </row>
    <row r="26" spans="1:2" x14ac:dyDescent="0.25">
      <c r="A26" s="104" t="s">
        <v>68</v>
      </c>
      <c r="B26" s="93">
        <f>(13+(1/3))*(B25-B24)</f>
        <v>2241.3634921642688</v>
      </c>
    </row>
    <row r="27" spans="1:2" x14ac:dyDescent="0.25">
      <c r="A27" s="103"/>
      <c r="B27" s="92"/>
    </row>
    <row r="28" spans="1:2" x14ac:dyDescent="0.25">
      <c r="A28" s="105" t="s">
        <v>75</v>
      </c>
      <c r="B28" s="94">
        <f>SUM(B10,B14,B18,B22,B26)</f>
        <v>13448.180952985611</v>
      </c>
    </row>
    <row r="30" spans="1:2" ht="45" x14ac:dyDescent="0.25">
      <c r="A30" s="106" t="s">
        <v>78</v>
      </c>
      <c r="B30" s="107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Item A - 6969</vt:lpstr>
      <vt:lpstr>Carreira Técnica (Analistas)</vt:lpstr>
      <vt:lpstr>Carreira Técnica (Oficiais)</vt:lpstr>
      <vt:lpstr>Carreira Auxiliar</vt:lpstr>
      <vt:lpstr>Carreira Operacional</vt:lpstr>
      <vt:lpstr>Planilha Ganhos Analista</vt:lpstr>
      <vt:lpstr>Planilha Ganhos OJ</vt:lpstr>
      <vt:lpstr>Planilha Ganhos Auxiliar</vt:lpstr>
      <vt:lpstr>Planilha Ganhos Operacional</vt:lpstr>
    </vt:vector>
  </TitlesOfParts>
  <Company>TRIBUNAL DE JUSTIÇA DO PARÁ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nidia.gomes</dc:creator>
  <cp:lastModifiedBy>SINDJU PA</cp:lastModifiedBy>
  <cp:lastPrinted>2022-12-19T15:31:48Z</cp:lastPrinted>
  <dcterms:created xsi:type="dcterms:W3CDTF">2013-03-20T14:46:29Z</dcterms:created>
  <dcterms:modified xsi:type="dcterms:W3CDTF">2024-10-03T21:54:29Z</dcterms:modified>
</cp:coreProperties>
</file>